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Profiles\My Documents\jcashman\Documents\"/>
    </mc:Choice>
  </mc:AlternateContent>
  <bookViews>
    <workbookView xWindow="0" yWindow="0" windowWidth="24000" windowHeight="9750"/>
  </bookViews>
  <sheets>
    <sheet name="Printable Plan" sheetId="1" r:id="rId1"/>
    <sheet name="Financial Aid Award Letter" sheetId="2" r:id="rId2"/>
    <sheet name="Loan Calculator" sheetId="3" r:id="rId3"/>
  </sheets>
  <externalReferences>
    <externalReference r:id="rId4"/>
    <externalReference r:id="rId5"/>
  </externalReferences>
  <definedNames>
    <definedName name="AllColleges" localSheetId="2">[1]List!$E$2:$E$31</definedName>
    <definedName name="AllColleges">[2]List!$E$2:$E$31</definedName>
    <definedName name="CollegesIN">#REF!</definedName>
    <definedName name="CollegesOH">#REF!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1" i="3" l="1"/>
  <c r="J290" i="3"/>
  <c r="J289" i="3"/>
  <c r="J275" i="3"/>
  <c r="J274" i="3"/>
  <c r="J273" i="3"/>
  <c r="J267" i="3"/>
  <c r="J265" i="3"/>
  <c r="J253" i="3"/>
  <c r="J252" i="3"/>
  <c r="J251" i="3"/>
  <c r="J250" i="3"/>
  <c r="J249" i="3"/>
  <c r="J245" i="3"/>
  <c r="J243" i="3"/>
  <c r="J241" i="3"/>
  <c r="J237" i="3"/>
  <c r="J236" i="3"/>
  <c r="B235" i="3"/>
  <c r="J297" i="3" s="1"/>
  <c r="B234" i="3"/>
  <c r="J233" i="3"/>
  <c r="B233" i="3"/>
  <c r="J232" i="3"/>
  <c r="J231" i="3"/>
  <c r="J230" i="3"/>
  <c r="J229" i="3"/>
  <c r="J228" i="3"/>
  <c r="J225" i="3"/>
  <c r="J224" i="3"/>
  <c r="J223" i="3"/>
  <c r="J222" i="3"/>
  <c r="J221" i="3"/>
  <c r="J220" i="3"/>
  <c r="J217" i="3"/>
  <c r="J216" i="3"/>
  <c r="J215" i="3"/>
  <c r="J214" i="3"/>
  <c r="J213" i="3"/>
  <c r="J212"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B25" i="3"/>
  <c r="J24" i="3"/>
  <c r="J23" i="3"/>
  <c r="J22" i="3"/>
  <c r="J21" i="3"/>
  <c r="J20" i="3"/>
  <c r="J19" i="3"/>
  <c r="J18" i="3"/>
  <c r="J17" i="3"/>
  <c r="J16" i="3"/>
  <c r="J15" i="3"/>
  <c r="J14" i="3"/>
  <c r="J13" i="3"/>
  <c r="J12" i="3"/>
  <c r="J11" i="3"/>
  <c r="J10" i="3"/>
  <c r="J9" i="3"/>
  <c r="A9" i="3"/>
  <c r="A12" i="3" s="1"/>
  <c r="J8" i="3"/>
  <c r="J7" i="3"/>
  <c r="J6" i="3"/>
  <c r="D6" i="3"/>
  <c r="C6" i="3"/>
  <c r="B236" i="3" s="1"/>
  <c r="B6" i="3"/>
  <c r="A6" i="3"/>
  <c r="J5" i="3"/>
  <c r="H5" i="3"/>
  <c r="L5" i="3" s="1"/>
  <c r="G5" i="3"/>
  <c r="I5" i="3" s="1"/>
  <c r="M5" i="3" s="1"/>
  <c r="I22" i="2"/>
  <c r="H22" i="2"/>
  <c r="G22" i="2"/>
  <c r="F22" i="2"/>
  <c r="E22" i="2"/>
  <c r="D22" i="2"/>
  <c r="C22" i="2"/>
  <c r="B22" i="2"/>
  <c r="I15" i="2"/>
  <c r="H15" i="2"/>
  <c r="G15" i="2"/>
  <c r="F15" i="2"/>
  <c r="E15" i="2"/>
  <c r="D15" i="2"/>
  <c r="C15" i="2"/>
  <c r="B15" i="2"/>
  <c r="I8" i="2"/>
  <c r="I23" i="2" s="1"/>
  <c r="I28" i="2" s="1"/>
  <c r="I29" i="2" s="1"/>
  <c r="I37" i="2" s="1"/>
  <c r="H8" i="2"/>
  <c r="H23" i="2" s="1"/>
  <c r="H28" i="2" s="1"/>
  <c r="H29" i="2" s="1"/>
  <c r="H37" i="2" s="1"/>
  <c r="G8" i="2"/>
  <c r="G23" i="2" s="1"/>
  <c r="G28" i="2" s="1"/>
  <c r="G29" i="2" s="1"/>
  <c r="G37" i="2" s="1"/>
  <c r="F8" i="2"/>
  <c r="F23" i="2" s="1"/>
  <c r="F28" i="2" s="1"/>
  <c r="F29" i="2" s="1"/>
  <c r="F37" i="2" s="1"/>
  <c r="E8" i="2"/>
  <c r="E23" i="2" s="1"/>
  <c r="E28" i="2" s="1"/>
  <c r="E29" i="2" s="1"/>
  <c r="E37" i="2" s="1"/>
  <c r="D8" i="2"/>
  <c r="D23" i="2" s="1"/>
  <c r="D28" i="2" s="1"/>
  <c r="D29" i="2" s="1"/>
  <c r="D37" i="2" s="1"/>
  <c r="C8" i="2"/>
  <c r="C23" i="2" s="1"/>
  <c r="C28" i="2" s="1"/>
  <c r="C29" i="2" s="1"/>
  <c r="C37" i="2" s="1"/>
  <c r="B8" i="2"/>
  <c r="B23" i="2" s="1"/>
  <c r="B28" i="2" s="1"/>
  <c r="B29" i="2" s="1"/>
  <c r="B37" i="2" s="1"/>
  <c r="B106" i="1"/>
  <c r="B104" i="1"/>
  <c r="B103" i="1"/>
  <c r="B102" i="1"/>
  <c r="B101" i="1"/>
  <c r="B100" i="1"/>
  <c r="B89" i="1"/>
  <c r="E86" i="1"/>
  <c r="E85" i="1"/>
  <c r="B52" i="1"/>
  <c r="B54" i="1" s="1"/>
  <c r="B21" i="1"/>
  <c r="B14" i="1"/>
  <c r="B7" i="1"/>
  <c r="B22" i="1" s="1"/>
  <c r="B27" i="1" s="1"/>
  <c r="B28" i="1" s="1"/>
  <c r="B36" i="1" s="1"/>
  <c r="B35" i="1" l="1"/>
  <c r="B34" i="1"/>
  <c r="B76" i="1" s="1"/>
  <c r="F36" i="2"/>
  <c r="F35" i="2"/>
  <c r="E36" i="2"/>
  <c r="E35" i="2"/>
  <c r="G36" i="2"/>
  <c r="G35" i="2"/>
  <c r="D36" i="2"/>
  <c r="D35" i="2"/>
  <c r="E88" i="1"/>
  <c r="B99" i="1"/>
  <c r="E90" i="1"/>
  <c r="E89" i="1"/>
  <c r="H36" i="2"/>
  <c r="H35" i="2"/>
  <c r="I35" i="2"/>
  <c r="I36" i="2"/>
  <c r="B36" i="2"/>
  <c r="B35" i="2"/>
  <c r="C36" i="2"/>
  <c r="C35" i="2"/>
  <c r="K5" i="3"/>
  <c r="G6" i="3" s="1"/>
  <c r="J281" i="3"/>
  <c r="J301" i="3"/>
  <c r="J293" i="3"/>
  <c r="J285" i="3"/>
  <c r="J277" i="3"/>
  <c r="J269" i="3"/>
  <c r="J302" i="3"/>
  <c r="J294" i="3"/>
  <c r="J286" i="3"/>
  <c r="J278" i="3"/>
  <c r="J270" i="3"/>
  <c r="J262" i="3"/>
  <c r="J254" i="3"/>
  <c r="J246" i="3"/>
  <c r="J238" i="3"/>
  <c r="J226" i="3"/>
  <c r="J218" i="3"/>
  <c r="J210" i="3"/>
  <c r="J303" i="3"/>
  <c r="J295" i="3"/>
  <c r="J287" i="3"/>
  <c r="J279" i="3"/>
  <c r="J271" i="3"/>
  <c r="J263" i="3"/>
  <c r="J255" i="3"/>
  <c r="J247" i="3"/>
  <c r="J239" i="3"/>
  <c r="J227" i="3"/>
  <c r="J219" i="3"/>
  <c r="J211" i="3"/>
  <c r="J304" i="3"/>
  <c r="J296" i="3"/>
  <c r="J288" i="3"/>
  <c r="J280" i="3"/>
  <c r="J272" i="3"/>
  <c r="J264" i="3"/>
  <c r="J256" i="3"/>
  <c r="J248" i="3"/>
  <c r="J240" i="3"/>
  <c r="J258" i="3"/>
  <c r="J260" i="3"/>
  <c r="J268" i="3"/>
  <c r="J284" i="3"/>
  <c r="J300" i="3"/>
  <c r="J235" i="3"/>
  <c r="J242" i="3"/>
  <c r="J244" i="3"/>
  <c r="J266" i="3"/>
  <c r="J282" i="3"/>
  <c r="J298" i="3"/>
  <c r="J234" i="3"/>
  <c r="J257" i="3"/>
  <c r="J259" i="3"/>
  <c r="J261" i="3"/>
  <c r="J276" i="3"/>
  <c r="J292" i="3"/>
  <c r="J283" i="3"/>
  <c r="J299" i="3"/>
  <c r="K6" i="3" l="1"/>
  <c r="G7" i="3" s="1"/>
  <c r="I6" i="3"/>
  <c r="H6" i="3"/>
  <c r="L6" i="3" s="1"/>
  <c r="B107" i="1"/>
  <c r="B83" i="1"/>
  <c r="B91" i="1" s="1"/>
  <c r="B105" i="1"/>
  <c r="H7" i="3" l="1"/>
  <c r="L7" i="3" s="1"/>
  <c r="I7" i="3"/>
  <c r="M6" i="3"/>
  <c r="M7" i="3" l="1"/>
  <c r="K7" i="3"/>
  <c r="G8" i="3" s="1"/>
  <c r="I8" i="3" l="1"/>
  <c r="M8" i="3" s="1"/>
  <c r="H8" i="3"/>
  <c r="L8" i="3" s="1"/>
  <c r="K8" i="3" l="1"/>
  <c r="G9" i="3" s="1"/>
  <c r="I9" i="3" l="1"/>
  <c r="M9" i="3" s="1"/>
  <c r="H9" i="3"/>
  <c r="L9" i="3" s="1"/>
  <c r="K9" i="3" l="1"/>
  <c r="G10" i="3" s="1"/>
  <c r="I10" i="3" l="1"/>
  <c r="M10" i="3" s="1"/>
  <c r="H10" i="3"/>
  <c r="L10" i="3" s="1"/>
  <c r="K10" i="3" l="1"/>
  <c r="G11" i="3" s="1"/>
  <c r="H11" i="3" l="1"/>
  <c r="L11" i="3" s="1"/>
  <c r="I11" i="3"/>
  <c r="M11" i="3" s="1"/>
  <c r="K11" i="3" l="1"/>
  <c r="G12" i="3" s="1"/>
  <c r="I12" i="3" l="1"/>
  <c r="M12" i="3" s="1"/>
  <c r="H12" i="3"/>
  <c r="L12" i="3" s="1"/>
  <c r="K12" i="3" l="1"/>
  <c r="G13" i="3" s="1"/>
  <c r="I13" i="3" l="1"/>
  <c r="H13" i="3"/>
  <c r="L13" i="3" s="1"/>
  <c r="M13" i="3" l="1"/>
  <c r="K13" i="3"/>
  <c r="G14" i="3" s="1"/>
  <c r="I14" i="3" l="1"/>
  <c r="K14" i="3" s="1"/>
  <c r="G15" i="3" s="1"/>
  <c r="H14" i="3"/>
  <c r="L14" i="3" s="1"/>
  <c r="I15" i="3" l="1"/>
  <c r="H15" i="3"/>
  <c r="L15" i="3"/>
  <c r="M14" i="3"/>
  <c r="M15" i="3" l="1"/>
  <c r="K15" i="3"/>
  <c r="G16" i="3" s="1"/>
  <c r="I16" i="3" l="1"/>
  <c r="K16" i="3" s="1"/>
  <c r="G17" i="3" s="1"/>
  <c r="H16" i="3"/>
  <c r="L16" i="3" s="1"/>
  <c r="I17" i="3" l="1"/>
  <c r="M17" i="3" s="1"/>
  <c r="H17" i="3"/>
  <c r="L17" i="3"/>
  <c r="M16" i="3"/>
  <c r="K17" i="3" l="1"/>
  <c r="G18" i="3" s="1"/>
  <c r="I18" i="3" l="1"/>
  <c r="H18" i="3"/>
  <c r="L18" i="3" s="1"/>
  <c r="M18" i="3" l="1"/>
  <c r="K18" i="3"/>
  <c r="G19" i="3" s="1"/>
  <c r="I19" i="3" l="1"/>
  <c r="H19" i="3"/>
  <c r="L19" i="3" s="1"/>
  <c r="M19" i="3" l="1"/>
  <c r="K19" i="3"/>
  <c r="G20" i="3" s="1"/>
  <c r="I20" i="3" l="1"/>
  <c r="H20" i="3"/>
  <c r="L20" i="3" s="1"/>
  <c r="M20" i="3" l="1"/>
  <c r="K20" i="3"/>
  <c r="G21" i="3" s="1"/>
  <c r="H21" i="3" l="1"/>
  <c r="L21" i="3" s="1"/>
  <c r="I21" i="3"/>
  <c r="M21" i="3" s="1"/>
  <c r="K21" i="3" l="1"/>
  <c r="G22" i="3" s="1"/>
  <c r="I22" i="3" l="1"/>
  <c r="H22" i="3"/>
  <c r="L22" i="3" s="1"/>
  <c r="M22" i="3" l="1"/>
  <c r="K22" i="3"/>
  <c r="G23" i="3" s="1"/>
  <c r="H23" i="3" l="1"/>
  <c r="L23" i="3" s="1"/>
  <c r="I23" i="3"/>
  <c r="M23" i="3" s="1"/>
  <c r="K23" i="3" l="1"/>
  <c r="G24" i="3" s="1"/>
  <c r="H24" i="3" l="1"/>
  <c r="L24" i="3" s="1"/>
  <c r="I24" i="3"/>
  <c r="M24" i="3" l="1"/>
  <c r="K24" i="3"/>
  <c r="G25" i="3" s="1"/>
  <c r="H25" i="3" l="1"/>
  <c r="L25" i="3" s="1"/>
  <c r="I25" i="3"/>
  <c r="M25" i="3" s="1"/>
  <c r="K25" i="3" l="1"/>
  <c r="G26" i="3" s="1"/>
  <c r="I26" i="3" l="1"/>
  <c r="H26" i="3"/>
  <c r="L26" i="3" s="1"/>
  <c r="K26" i="3"/>
  <c r="G27" i="3" s="1"/>
  <c r="I27" i="3" l="1"/>
  <c r="K27" i="3" s="1"/>
  <c r="G28" i="3" s="1"/>
  <c r="H27" i="3"/>
  <c r="L27" i="3"/>
  <c r="M26" i="3"/>
  <c r="H28" i="3" l="1"/>
  <c r="I28" i="3"/>
  <c r="M28" i="3" s="1"/>
  <c r="L28" i="3"/>
  <c r="M27" i="3"/>
  <c r="K28" i="3" l="1"/>
  <c r="G29" i="3" s="1"/>
  <c r="I29" i="3" l="1"/>
  <c r="H29" i="3"/>
  <c r="L29" i="3" s="1"/>
  <c r="M29" i="3" l="1"/>
  <c r="K29" i="3"/>
  <c r="G30" i="3" s="1"/>
  <c r="H30" i="3" l="1"/>
  <c r="L30" i="3" s="1"/>
  <c r="I30" i="3"/>
  <c r="M30" i="3" l="1"/>
  <c r="K30" i="3"/>
  <c r="G31" i="3" s="1"/>
  <c r="I31" i="3" l="1"/>
  <c r="M31" i="3" s="1"/>
  <c r="H31" i="3"/>
  <c r="L31" i="3" s="1"/>
  <c r="K31" i="3" l="1"/>
  <c r="G32" i="3" s="1"/>
  <c r="H32" i="3" l="1"/>
  <c r="L32" i="3" s="1"/>
  <c r="I32" i="3"/>
  <c r="M32" i="3" s="1"/>
  <c r="K32" i="3" l="1"/>
  <c r="G33" i="3" s="1"/>
  <c r="H33" i="3" l="1"/>
  <c r="L33" i="3" s="1"/>
  <c r="K33" i="3"/>
  <c r="G34" i="3" s="1"/>
  <c r="I33" i="3"/>
  <c r="M33" i="3" s="1"/>
  <c r="I34" i="3" l="1"/>
  <c r="M34" i="3" s="1"/>
  <c r="H34" i="3"/>
  <c r="L34" i="3" s="1"/>
  <c r="K34" i="3" l="1"/>
  <c r="G35" i="3" s="1"/>
  <c r="I35" i="3" l="1"/>
  <c r="M35" i="3" s="1"/>
  <c r="H35" i="3"/>
  <c r="L35" i="3" s="1"/>
  <c r="K35" i="3" l="1"/>
  <c r="G36" i="3" s="1"/>
  <c r="H36" i="3" l="1"/>
  <c r="L36" i="3" s="1"/>
  <c r="I36" i="3"/>
  <c r="M36" i="3" s="1"/>
  <c r="K36" i="3" l="1"/>
  <c r="G37" i="3" s="1"/>
  <c r="K37" i="3" l="1"/>
  <c r="G38" i="3" s="1"/>
  <c r="I37" i="3"/>
  <c r="M37" i="3" s="1"/>
  <c r="H37" i="3"/>
  <c r="L37" i="3" s="1"/>
  <c r="H38" i="3" l="1"/>
  <c r="L38" i="3" s="1"/>
  <c r="I38" i="3"/>
  <c r="M38" i="3" l="1"/>
  <c r="K38" i="3"/>
  <c r="G39" i="3" s="1"/>
  <c r="I39" i="3" l="1"/>
  <c r="H39" i="3"/>
  <c r="L39" i="3" s="1"/>
  <c r="M39" i="3" l="1"/>
  <c r="K39" i="3"/>
  <c r="G40" i="3" s="1"/>
  <c r="H40" i="3" l="1"/>
  <c r="L40" i="3" s="1"/>
  <c r="I40" i="3"/>
  <c r="M40" i="3" l="1"/>
  <c r="K40" i="3"/>
  <c r="G41" i="3" s="1"/>
  <c r="H41" i="3" l="1"/>
  <c r="L41" i="3" s="1"/>
  <c r="I41" i="3"/>
  <c r="M41" i="3" l="1"/>
  <c r="K41" i="3"/>
  <c r="G42" i="3" s="1"/>
  <c r="I42" i="3" l="1"/>
  <c r="M42" i="3" s="1"/>
  <c r="H42" i="3"/>
  <c r="L42" i="3" s="1"/>
  <c r="K42" i="3" l="1"/>
  <c r="G43" i="3" s="1"/>
  <c r="I43" i="3" l="1"/>
  <c r="K43" i="3" s="1"/>
  <c r="G44" i="3" s="1"/>
  <c r="H43" i="3"/>
  <c r="L43" i="3" s="1"/>
  <c r="H44" i="3" l="1"/>
  <c r="I44" i="3"/>
  <c r="M44" i="3" s="1"/>
  <c r="L44" i="3"/>
  <c r="M43" i="3"/>
  <c r="K44" i="3" l="1"/>
  <c r="G45" i="3" s="1"/>
  <c r="K45" i="3" l="1"/>
  <c r="G46" i="3" s="1"/>
  <c r="I45" i="3"/>
  <c r="H45" i="3"/>
  <c r="L45" i="3" s="1"/>
  <c r="H46" i="3" l="1"/>
  <c r="L46" i="3" s="1"/>
  <c r="I46" i="3"/>
  <c r="M46" i="3" s="1"/>
  <c r="M45" i="3"/>
  <c r="K46" i="3" l="1"/>
  <c r="G47" i="3" s="1"/>
  <c r="I47" i="3" l="1"/>
  <c r="M47" i="3" s="1"/>
  <c r="H47" i="3"/>
  <c r="L47" i="3" s="1"/>
  <c r="K47" i="3" l="1"/>
  <c r="G48" i="3" s="1"/>
  <c r="I48" i="3" l="1"/>
  <c r="H48" i="3"/>
  <c r="L48" i="3" s="1"/>
  <c r="K48" i="3"/>
  <c r="G49" i="3" s="1"/>
  <c r="H49" i="3" l="1"/>
  <c r="L49" i="3" s="1"/>
  <c r="I49" i="3"/>
  <c r="M49" i="3" s="1"/>
  <c r="M48" i="3"/>
  <c r="K49" i="3" l="1"/>
  <c r="G50" i="3" s="1"/>
  <c r="I50" i="3" l="1"/>
  <c r="M50" i="3" s="1"/>
  <c r="H50" i="3"/>
  <c r="L50" i="3" s="1"/>
  <c r="K50" i="3" l="1"/>
  <c r="G51" i="3" s="1"/>
  <c r="I51" i="3" l="1"/>
  <c r="K51" i="3" s="1"/>
  <c r="G52" i="3" s="1"/>
  <c r="H51" i="3"/>
  <c r="L51" i="3" s="1"/>
  <c r="H52" i="3" l="1"/>
  <c r="L52" i="3" s="1"/>
  <c r="I52" i="3"/>
  <c r="M52" i="3" s="1"/>
  <c r="M51" i="3"/>
  <c r="K52" i="3" l="1"/>
  <c r="G53" i="3" s="1"/>
  <c r="I53" i="3" l="1"/>
  <c r="H53" i="3"/>
  <c r="L53" i="3" s="1"/>
  <c r="M53" i="3" l="1"/>
  <c r="K53" i="3"/>
  <c r="G54" i="3" s="1"/>
  <c r="H54" i="3" l="1"/>
  <c r="L54" i="3" s="1"/>
  <c r="I54" i="3"/>
  <c r="M54" i="3" s="1"/>
  <c r="K54" i="3" l="1"/>
  <c r="G55" i="3" s="1"/>
  <c r="K55" i="3" l="1"/>
  <c r="G56" i="3" s="1"/>
  <c r="I55" i="3"/>
  <c r="H55" i="3"/>
  <c r="L55" i="3" s="1"/>
  <c r="I56" i="3" l="1"/>
  <c r="H56" i="3"/>
  <c r="K56" i="3"/>
  <c r="G57" i="3" s="1"/>
  <c r="L56" i="3"/>
  <c r="M55" i="3"/>
  <c r="H57" i="3" l="1"/>
  <c r="I57" i="3"/>
  <c r="M57" i="3" s="1"/>
  <c r="L57" i="3"/>
  <c r="M56" i="3"/>
  <c r="K57" i="3" l="1"/>
  <c r="G58" i="3" s="1"/>
  <c r="I58" i="3" l="1"/>
  <c r="H58" i="3"/>
  <c r="L58" i="3" s="1"/>
  <c r="M58" i="3" l="1"/>
  <c r="K58" i="3"/>
  <c r="G59" i="3" s="1"/>
  <c r="I59" i="3" l="1"/>
  <c r="M59" i="3" s="1"/>
  <c r="H59" i="3"/>
  <c r="L59" i="3" s="1"/>
  <c r="K59" i="3" l="1"/>
  <c r="G60" i="3" s="1"/>
  <c r="H60" i="3" l="1"/>
  <c r="L60" i="3" s="1"/>
  <c r="I60" i="3"/>
  <c r="M60" i="3" s="1"/>
  <c r="K60" i="3" l="1"/>
  <c r="G61" i="3" s="1"/>
  <c r="I61" i="3" l="1"/>
  <c r="K61" i="3" s="1"/>
  <c r="G62" i="3" s="1"/>
  <c r="H61" i="3"/>
  <c r="L61" i="3" s="1"/>
  <c r="H62" i="3" l="1"/>
  <c r="L62" i="3" s="1"/>
  <c r="I62" i="3"/>
  <c r="M61" i="3"/>
  <c r="M62" i="3" l="1"/>
  <c r="K62" i="3"/>
  <c r="G63" i="3" s="1"/>
  <c r="I63" i="3" l="1"/>
  <c r="K63" i="3" s="1"/>
  <c r="G64" i="3" s="1"/>
  <c r="H63" i="3"/>
  <c r="L63" i="3" s="1"/>
  <c r="I64" i="3" l="1"/>
  <c r="M64" i="3" s="1"/>
  <c r="H64" i="3"/>
  <c r="L64" i="3"/>
  <c r="M63" i="3"/>
  <c r="K64" i="3" l="1"/>
  <c r="G65" i="3" s="1"/>
  <c r="H65" i="3" l="1"/>
  <c r="L65" i="3" s="1"/>
  <c r="I65" i="3"/>
  <c r="M65" i="3" s="1"/>
  <c r="K65" i="3" l="1"/>
  <c r="G66" i="3" s="1"/>
  <c r="I66" i="3" l="1"/>
  <c r="M66" i="3" s="1"/>
  <c r="H66" i="3"/>
  <c r="L66" i="3" s="1"/>
  <c r="K66" i="3" l="1"/>
  <c r="G67" i="3" s="1"/>
  <c r="I67" i="3" l="1"/>
  <c r="M67" i="3" s="1"/>
  <c r="H67" i="3"/>
  <c r="L67" i="3" s="1"/>
  <c r="K67" i="3" l="1"/>
  <c r="G68" i="3" s="1"/>
  <c r="K68" i="3" l="1"/>
  <c r="G69" i="3" s="1"/>
  <c r="H68" i="3"/>
  <c r="L68" i="3" s="1"/>
  <c r="I68" i="3"/>
  <c r="M68" i="3" s="1"/>
  <c r="K69" i="3" l="1"/>
  <c r="G70" i="3" s="1"/>
  <c r="I69" i="3"/>
  <c r="H69" i="3"/>
  <c r="L69" i="3" s="1"/>
  <c r="L70" i="3" l="1"/>
  <c r="H70" i="3"/>
  <c r="I70" i="3"/>
  <c r="M70" i="3" s="1"/>
  <c r="M69" i="3"/>
  <c r="K70" i="3" l="1"/>
  <c r="G71" i="3" s="1"/>
  <c r="K71" i="3" l="1"/>
  <c r="G72" i="3" s="1"/>
  <c r="I71" i="3"/>
  <c r="H71" i="3"/>
  <c r="L71" i="3" s="1"/>
  <c r="I72" i="3" l="1"/>
  <c r="M72" i="3" s="1"/>
  <c r="H72" i="3"/>
  <c r="L72" i="3"/>
  <c r="M71" i="3"/>
  <c r="K72" i="3" l="1"/>
  <c r="G73" i="3" s="1"/>
  <c r="H73" i="3" l="1"/>
  <c r="L73" i="3" s="1"/>
  <c r="I73" i="3"/>
  <c r="M73" i="3" l="1"/>
  <c r="K73" i="3"/>
  <c r="G74" i="3" s="1"/>
  <c r="I74" i="3" l="1"/>
  <c r="M74" i="3" s="1"/>
  <c r="H74" i="3"/>
  <c r="L74" i="3" s="1"/>
  <c r="K74" i="3" l="1"/>
  <c r="G75" i="3" s="1"/>
  <c r="I75" i="3" l="1"/>
  <c r="K75" i="3"/>
  <c r="G76" i="3" s="1"/>
  <c r="H75" i="3"/>
  <c r="L75" i="3" s="1"/>
  <c r="H76" i="3" l="1"/>
  <c r="L76" i="3" s="1"/>
  <c r="I76" i="3"/>
  <c r="M75" i="3"/>
  <c r="M76" i="3" l="1"/>
  <c r="K76" i="3"/>
  <c r="G77" i="3" s="1"/>
  <c r="H77" i="3" l="1"/>
  <c r="L77" i="3" s="1"/>
  <c r="I77" i="3"/>
  <c r="M77" i="3" s="1"/>
  <c r="K77" i="3" l="1"/>
  <c r="G78" i="3" s="1"/>
  <c r="K78" i="3" l="1"/>
  <c r="G79" i="3" s="1"/>
  <c r="H78" i="3"/>
  <c r="L78" i="3" s="1"/>
  <c r="I78" i="3"/>
  <c r="H79" i="3" l="1"/>
  <c r="L79" i="3" s="1"/>
  <c r="I79" i="3"/>
  <c r="M79" i="3" s="1"/>
  <c r="M78" i="3"/>
  <c r="K79" i="3" l="1"/>
  <c r="G80" i="3" s="1"/>
  <c r="I80" i="3" l="1"/>
  <c r="K80" i="3"/>
  <c r="G81" i="3" s="1"/>
  <c r="H80" i="3"/>
  <c r="L80" i="3" s="1"/>
  <c r="H81" i="3" l="1"/>
  <c r="L81" i="3" s="1"/>
  <c r="I81" i="3"/>
  <c r="M81" i="3" s="1"/>
  <c r="M80" i="3"/>
  <c r="K81" i="3" l="1"/>
  <c r="G82" i="3" s="1"/>
  <c r="I82" i="3" l="1"/>
  <c r="H82" i="3"/>
  <c r="L82" i="3" s="1"/>
  <c r="M82" i="3" l="1"/>
  <c r="K82" i="3"/>
  <c r="G83" i="3" s="1"/>
  <c r="H83" i="3" l="1"/>
  <c r="L83" i="3" s="1"/>
  <c r="I83" i="3"/>
  <c r="M83" i="3" s="1"/>
  <c r="K83" i="3"/>
  <c r="G84" i="3" s="1"/>
  <c r="I84" i="3" l="1"/>
  <c r="H84" i="3"/>
  <c r="L84" i="3"/>
  <c r="M84" i="3" l="1"/>
  <c r="K84" i="3"/>
  <c r="G85" i="3" s="1"/>
  <c r="I85" i="3" l="1"/>
  <c r="H85" i="3"/>
  <c r="L85" i="3" s="1"/>
  <c r="K85" i="3"/>
  <c r="G86" i="3" s="1"/>
  <c r="I86" i="3" l="1"/>
  <c r="H86" i="3"/>
  <c r="L86" i="3" s="1"/>
  <c r="M85" i="3"/>
  <c r="M86" i="3" l="1"/>
  <c r="K86" i="3"/>
  <c r="G87" i="3" s="1"/>
  <c r="H87" i="3" l="1"/>
  <c r="L87" i="3" s="1"/>
  <c r="I87" i="3"/>
  <c r="M87" i="3" s="1"/>
  <c r="K87" i="3" l="1"/>
  <c r="G88" i="3" s="1"/>
  <c r="K88" i="3" l="1"/>
  <c r="G89" i="3" s="1"/>
  <c r="I88" i="3"/>
  <c r="H88" i="3"/>
  <c r="L88" i="3" s="1"/>
  <c r="L89" i="3" l="1"/>
  <c r="M88" i="3"/>
  <c r="H89" i="3"/>
  <c r="I89" i="3"/>
  <c r="M89" i="3" s="1"/>
  <c r="K89" i="3" l="1"/>
  <c r="G90" i="3" s="1"/>
  <c r="I90" i="3" l="1"/>
  <c r="H90" i="3"/>
  <c r="L90" i="3" s="1"/>
  <c r="M90" i="3" l="1"/>
  <c r="K90" i="3"/>
  <c r="G91" i="3" s="1"/>
  <c r="H91" i="3" l="1"/>
  <c r="L91" i="3" s="1"/>
  <c r="I91" i="3"/>
  <c r="M91" i="3" s="1"/>
  <c r="K91" i="3" l="1"/>
  <c r="G92" i="3" s="1"/>
  <c r="H92" i="3" l="1"/>
  <c r="L92" i="3" s="1"/>
  <c r="I92" i="3"/>
  <c r="M92" i="3" s="1"/>
  <c r="K92" i="3" l="1"/>
  <c r="G93" i="3" s="1"/>
  <c r="I93" i="3" l="1"/>
  <c r="H93" i="3"/>
  <c r="L93" i="3" s="1"/>
  <c r="K93" i="3"/>
  <c r="G94" i="3" s="1"/>
  <c r="I94" i="3" l="1"/>
  <c r="K94" i="3"/>
  <c r="G95" i="3" s="1"/>
  <c r="H94" i="3"/>
  <c r="L94" i="3" s="1"/>
  <c r="M93" i="3"/>
  <c r="H95" i="3" l="1"/>
  <c r="L95" i="3" s="1"/>
  <c r="I95" i="3"/>
  <c r="M95" i="3" s="1"/>
  <c r="M94" i="3"/>
  <c r="K95" i="3" l="1"/>
  <c r="G96" i="3" s="1"/>
  <c r="I96" i="3" l="1"/>
  <c r="H96" i="3"/>
  <c r="L96" i="3" s="1"/>
  <c r="M96" i="3" l="1"/>
  <c r="K96" i="3"/>
  <c r="G97" i="3" s="1"/>
  <c r="H97" i="3" l="1"/>
  <c r="L97" i="3" s="1"/>
  <c r="I97" i="3"/>
  <c r="M97" i="3" s="1"/>
  <c r="K97" i="3" l="1"/>
  <c r="G98" i="3" s="1"/>
  <c r="I98" i="3" l="1"/>
  <c r="H98" i="3"/>
  <c r="L98" i="3" s="1"/>
  <c r="M98" i="3" l="1"/>
  <c r="K98" i="3"/>
  <c r="G99" i="3" s="1"/>
  <c r="H99" i="3" l="1"/>
  <c r="L99" i="3" s="1"/>
  <c r="I99" i="3"/>
  <c r="M99" i="3" s="1"/>
  <c r="K99" i="3" l="1"/>
  <c r="G100" i="3" s="1"/>
  <c r="H100" i="3" l="1"/>
  <c r="L100" i="3" s="1"/>
  <c r="I100" i="3"/>
  <c r="M100" i="3" s="1"/>
  <c r="K100" i="3" l="1"/>
  <c r="G101" i="3" s="1"/>
  <c r="I101" i="3" l="1"/>
  <c r="H101" i="3"/>
  <c r="L101" i="3" s="1"/>
  <c r="K101" i="3"/>
  <c r="G102" i="3" s="1"/>
  <c r="I102" i="3" l="1"/>
  <c r="K102" i="3"/>
  <c r="G103" i="3" s="1"/>
  <c r="H102" i="3"/>
  <c r="L102" i="3" s="1"/>
  <c r="M101" i="3"/>
  <c r="L103" i="3" l="1"/>
  <c r="H103" i="3"/>
  <c r="I103" i="3"/>
  <c r="M103" i="3" s="1"/>
  <c r="M102" i="3"/>
  <c r="K103" i="3" l="1"/>
  <c r="G104" i="3" s="1"/>
  <c r="I104" i="3" l="1"/>
  <c r="H104" i="3"/>
  <c r="L104" i="3" s="1"/>
  <c r="M104" i="3" l="1"/>
  <c r="K104" i="3"/>
  <c r="G105" i="3" s="1"/>
  <c r="H105" i="3" l="1"/>
  <c r="L105" i="3" s="1"/>
  <c r="I105" i="3"/>
  <c r="M105" i="3" s="1"/>
  <c r="K105" i="3" l="1"/>
  <c r="G106" i="3" s="1"/>
  <c r="I106" i="3" l="1"/>
  <c r="H106" i="3"/>
  <c r="L106" i="3" s="1"/>
  <c r="M106" i="3" l="1"/>
  <c r="K106" i="3"/>
  <c r="G107" i="3" s="1"/>
  <c r="H107" i="3" l="1"/>
  <c r="L107" i="3" s="1"/>
  <c r="I107" i="3"/>
  <c r="M107" i="3" s="1"/>
  <c r="K107" i="3" l="1"/>
  <c r="G108" i="3" s="1"/>
  <c r="H108" i="3" l="1"/>
  <c r="L108" i="3" s="1"/>
  <c r="I108" i="3"/>
  <c r="M108" i="3" s="1"/>
  <c r="K108" i="3" l="1"/>
  <c r="G109" i="3" s="1"/>
  <c r="I109" i="3" l="1"/>
  <c r="H109" i="3"/>
  <c r="L109" i="3" s="1"/>
  <c r="K109" i="3"/>
  <c r="G110" i="3" s="1"/>
  <c r="I110" i="3" l="1"/>
  <c r="K110" i="3"/>
  <c r="G111" i="3" s="1"/>
  <c r="H110" i="3"/>
  <c r="L110" i="3" s="1"/>
  <c r="M109" i="3"/>
  <c r="H111" i="3" l="1"/>
  <c r="L111" i="3" s="1"/>
  <c r="I111" i="3"/>
  <c r="M111" i="3" s="1"/>
  <c r="M110" i="3"/>
  <c r="K111" i="3" l="1"/>
  <c r="G112" i="3" s="1"/>
  <c r="I112" i="3" l="1"/>
  <c r="H112" i="3"/>
  <c r="L112" i="3" s="1"/>
  <c r="M112" i="3" l="1"/>
  <c r="K112" i="3"/>
  <c r="G113" i="3" s="1"/>
  <c r="H113" i="3" l="1"/>
  <c r="L113" i="3" s="1"/>
  <c r="I113" i="3"/>
  <c r="M113" i="3" s="1"/>
  <c r="K113" i="3" l="1"/>
  <c r="G114" i="3" s="1"/>
  <c r="I114" i="3" l="1"/>
  <c r="H114" i="3"/>
  <c r="L114" i="3" s="1"/>
  <c r="M114" i="3" l="1"/>
  <c r="K114" i="3"/>
  <c r="G115" i="3" s="1"/>
  <c r="H115" i="3" l="1"/>
  <c r="L115" i="3" s="1"/>
  <c r="I115" i="3"/>
  <c r="M115" i="3" s="1"/>
  <c r="K115" i="3" l="1"/>
  <c r="G116" i="3" s="1"/>
  <c r="H116" i="3" l="1"/>
  <c r="L116" i="3" s="1"/>
  <c r="I116" i="3"/>
  <c r="M116" i="3" s="1"/>
  <c r="K116" i="3" l="1"/>
  <c r="G117" i="3" s="1"/>
  <c r="I117" i="3" l="1"/>
  <c r="M117" i="3" s="1"/>
  <c r="H117" i="3"/>
  <c r="L117" i="3" s="1"/>
  <c r="K117" i="3" l="1"/>
  <c r="G118" i="3" s="1"/>
  <c r="I118" i="3" l="1"/>
  <c r="K118" i="3"/>
  <c r="G119" i="3" s="1"/>
  <c r="H118" i="3"/>
  <c r="L118" i="3" s="1"/>
  <c r="H119" i="3" l="1"/>
  <c r="L119" i="3" s="1"/>
  <c r="I119" i="3"/>
  <c r="M119" i="3" s="1"/>
  <c r="M118" i="3"/>
  <c r="K119" i="3" l="1"/>
  <c r="G120" i="3" s="1"/>
  <c r="I120" i="3" l="1"/>
  <c r="H120" i="3"/>
  <c r="L120" i="3" s="1"/>
  <c r="M120" i="3" l="1"/>
  <c r="K120" i="3"/>
  <c r="G121" i="3" s="1"/>
  <c r="H121" i="3" l="1"/>
  <c r="L121" i="3" s="1"/>
  <c r="I121" i="3"/>
  <c r="M121" i="3" s="1"/>
  <c r="K121" i="3" l="1"/>
  <c r="G122" i="3" s="1"/>
  <c r="I122" i="3" l="1"/>
  <c r="H122" i="3"/>
  <c r="L122" i="3" s="1"/>
  <c r="M122" i="3" l="1"/>
  <c r="K122" i="3"/>
  <c r="G123" i="3" s="1"/>
  <c r="H123" i="3" l="1"/>
  <c r="L123" i="3" s="1"/>
  <c r="I123" i="3"/>
  <c r="M123" i="3" s="1"/>
  <c r="K123" i="3" l="1"/>
  <c r="G124" i="3" s="1"/>
  <c r="H124" i="3" l="1"/>
  <c r="L124" i="3" s="1"/>
  <c r="I124" i="3"/>
  <c r="M124" i="3" s="1"/>
  <c r="K124" i="3" l="1"/>
  <c r="G125" i="3" s="1"/>
  <c r="I125" i="3" l="1"/>
  <c r="H125" i="3"/>
  <c r="L125" i="3" s="1"/>
  <c r="K125" i="3"/>
  <c r="G126" i="3" s="1"/>
  <c r="I126" i="3" l="1"/>
  <c r="K126" i="3" s="1"/>
  <c r="G127" i="3" s="1"/>
  <c r="H126" i="3"/>
  <c r="L126" i="3" s="1"/>
  <c r="M125" i="3"/>
  <c r="H127" i="3" l="1"/>
  <c r="L127" i="3" s="1"/>
  <c r="I127" i="3"/>
  <c r="M127" i="3" s="1"/>
  <c r="M126" i="3"/>
  <c r="K127" i="3" l="1"/>
  <c r="G128" i="3" s="1"/>
  <c r="I128" i="3" l="1"/>
  <c r="H128" i="3"/>
  <c r="L128" i="3" s="1"/>
  <c r="M128" i="3" l="1"/>
  <c r="K128" i="3"/>
  <c r="G129" i="3" s="1"/>
  <c r="H129" i="3" l="1"/>
  <c r="L129" i="3" s="1"/>
  <c r="I129" i="3"/>
  <c r="M129" i="3" s="1"/>
  <c r="K129" i="3" l="1"/>
  <c r="G130" i="3" s="1"/>
  <c r="I130" i="3" l="1"/>
  <c r="H130" i="3"/>
  <c r="L130" i="3" s="1"/>
  <c r="M130" i="3" l="1"/>
  <c r="K130" i="3"/>
  <c r="G131" i="3" s="1"/>
  <c r="H131" i="3" l="1"/>
  <c r="L131" i="3" s="1"/>
  <c r="I131" i="3"/>
  <c r="M131" i="3" l="1"/>
  <c r="K131" i="3"/>
  <c r="G132" i="3" s="1"/>
  <c r="H132" i="3" l="1"/>
  <c r="L132" i="3" s="1"/>
  <c r="I132" i="3"/>
  <c r="M132" i="3" l="1"/>
  <c r="K132" i="3"/>
  <c r="G133" i="3" s="1"/>
  <c r="I133" i="3" l="1"/>
  <c r="K133" i="3" s="1"/>
  <c r="G134" i="3" s="1"/>
  <c r="H133" i="3"/>
  <c r="L133" i="3" s="1"/>
  <c r="I134" i="3" l="1"/>
  <c r="K134" i="3"/>
  <c r="G135" i="3" s="1"/>
  <c r="H134" i="3"/>
  <c r="L134" i="3"/>
  <c r="M133" i="3"/>
  <c r="H135" i="3" l="1"/>
  <c r="L135" i="3" s="1"/>
  <c r="I135" i="3"/>
  <c r="M135" i="3" s="1"/>
  <c r="M134" i="3"/>
  <c r="K135" i="3" l="1"/>
  <c r="G136" i="3" s="1"/>
  <c r="I136" i="3" l="1"/>
  <c r="M136" i="3" s="1"/>
  <c r="H136" i="3"/>
  <c r="L136" i="3" s="1"/>
  <c r="K136" i="3" l="1"/>
  <c r="G137" i="3" s="1"/>
  <c r="H137" i="3" l="1"/>
  <c r="L137" i="3" s="1"/>
  <c r="I137" i="3"/>
  <c r="K137" i="3" s="1"/>
  <c r="G138" i="3" s="1"/>
  <c r="K138" i="3" l="1"/>
  <c r="G139" i="3" s="1"/>
  <c r="I138" i="3"/>
  <c r="H138" i="3"/>
  <c r="L138" i="3" s="1"/>
  <c r="M137" i="3"/>
  <c r="H139" i="3" l="1"/>
  <c r="L139" i="3" s="1"/>
  <c r="I139" i="3"/>
  <c r="M139" i="3" s="1"/>
  <c r="M138" i="3"/>
  <c r="K139" i="3" l="1"/>
  <c r="G140" i="3" s="1"/>
  <c r="H140" i="3" l="1"/>
  <c r="L140" i="3" s="1"/>
  <c r="I140" i="3"/>
  <c r="M140" i="3" s="1"/>
  <c r="K140" i="3" l="1"/>
  <c r="G141" i="3" s="1"/>
  <c r="I141" i="3" l="1"/>
  <c r="H141" i="3"/>
  <c r="L141" i="3" s="1"/>
  <c r="K141" i="3"/>
  <c r="G142" i="3" s="1"/>
  <c r="I142" i="3" l="1"/>
  <c r="K142" i="3"/>
  <c r="G143" i="3" s="1"/>
  <c r="H142" i="3"/>
  <c r="L142" i="3" s="1"/>
  <c r="M141" i="3"/>
  <c r="H143" i="3" l="1"/>
  <c r="L143" i="3" s="1"/>
  <c r="I143" i="3"/>
  <c r="M143" i="3" s="1"/>
  <c r="M142" i="3"/>
  <c r="K143" i="3" l="1"/>
  <c r="G144" i="3" s="1"/>
  <c r="I144" i="3" l="1"/>
  <c r="H144" i="3"/>
  <c r="L144" i="3" s="1"/>
  <c r="M144" i="3" l="1"/>
  <c r="K144" i="3"/>
  <c r="G145" i="3" s="1"/>
  <c r="H145" i="3" l="1"/>
  <c r="L145" i="3" s="1"/>
  <c r="I145" i="3"/>
  <c r="M145" i="3" s="1"/>
  <c r="K145" i="3" l="1"/>
  <c r="G146" i="3" s="1"/>
  <c r="I146" i="3" l="1"/>
  <c r="H146" i="3"/>
  <c r="L146" i="3" s="1"/>
  <c r="M146" i="3" l="1"/>
  <c r="K146" i="3"/>
  <c r="G147" i="3" s="1"/>
  <c r="H147" i="3" l="1"/>
  <c r="L147" i="3" s="1"/>
  <c r="I147" i="3"/>
  <c r="M147" i="3" s="1"/>
  <c r="K147" i="3" l="1"/>
  <c r="G148" i="3" s="1"/>
  <c r="H148" i="3" l="1"/>
  <c r="L148" i="3" s="1"/>
  <c r="I148" i="3"/>
  <c r="M148" i="3" s="1"/>
  <c r="K148" i="3" l="1"/>
  <c r="G149" i="3" s="1"/>
  <c r="I149" i="3" l="1"/>
  <c r="H149" i="3"/>
  <c r="L149" i="3" s="1"/>
  <c r="K149" i="3"/>
  <c r="G150" i="3" s="1"/>
  <c r="I150" i="3" l="1"/>
  <c r="K150" i="3" s="1"/>
  <c r="G151" i="3" s="1"/>
  <c r="H150" i="3"/>
  <c r="L150" i="3" s="1"/>
  <c r="M149" i="3"/>
  <c r="H151" i="3" l="1"/>
  <c r="L151" i="3" s="1"/>
  <c r="I151" i="3"/>
  <c r="M151" i="3" s="1"/>
  <c r="M150" i="3"/>
  <c r="K151" i="3" l="1"/>
  <c r="G152" i="3" s="1"/>
  <c r="I152" i="3" l="1"/>
  <c r="H152" i="3"/>
  <c r="L152" i="3" s="1"/>
  <c r="M152" i="3" l="1"/>
  <c r="K152" i="3"/>
  <c r="G153" i="3" s="1"/>
  <c r="H153" i="3" l="1"/>
  <c r="L153" i="3" s="1"/>
  <c r="I153" i="3"/>
  <c r="M153" i="3" s="1"/>
  <c r="K153" i="3" l="1"/>
  <c r="G154" i="3" s="1"/>
  <c r="I154" i="3" l="1"/>
  <c r="H154" i="3"/>
  <c r="L154" i="3" s="1"/>
  <c r="M154" i="3" l="1"/>
  <c r="K154" i="3"/>
  <c r="G155" i="3" s="1"/>
  <c r="H155" i="3" l="1"/>
  <c r="L155" i="3" s="1"/>
  <c r="I155" i="3"/>
  <c r="M155" i="3" s="1"/>
  <c r="K155" i="3" l="1"/>
  <c r="G156" i="3" s="1"/>
  <c r="H156" i="3" l="1"/>
  <c r="L156" i="3" s="1"/>
  <c r="I156" i="3"/>
  <c r="M156" i="3" s="1"/>
  <c r="K156" i="3" l="1"/>
  <c r="G157" i="3" s="1"/>
  <c r="I157" i="3" l="1"/>
  <c r="M157" i="3" s="1"/>
  <c r="H157" i="3"/>
  <c r="L157" i="3" s="1"/>
  <c r="K157" i="3"/>
  <c r="G158" i="3" s="1"/>
  <c r="I158" i="3" l="1"/>
  <c r="M158" i="3" s="1"/>
  <c r="H158" i="3"/>
  <c r="L158" i="3" s="1"/>
  <c r="K158" i="3" l="1"/>
  <c r="G159" i="3" s="1"/>
  <c r="H159" i="3" l="1"/>
  <c r="L159" i="3" s="1"/>
  <c r="I159" i="3"/>
  <c r="M159" i="3" s="1"/>
  <c r="K159" i="3" l="1"/>
  <c r="G160" i="3" s="1"/>
  <c r="H160" i="3" l="1"/>
  <c r="L160" i="3" s="1"/>
  <c r="I160" i="3"/>
  <c r="M160" i="3" s="1"/>
  <c r="K160" i="3" l="1"/>
  <c r="G161" i="3" s="1"/>
  <c r="I161" i="3" l="1"/>
  <c r="H161" i="3"/>
  <c r="L161" i="3" s="1"/>
  <c r="M161" i="3" l="1"/>
  <c r="K161" i="3"/>
  <c r="G162" i="3" s="1"/>
  <c r="I162" i="3" l="1"/>
  <c r="H162" i="3"/>
  <c r="L162" i="3" s="1"/>
  <c r="K162" i="3"/>
  <c r="G163" i="3" s="1"/>
  <c r="L163" i="3" l="1"/>
  <c r="H163" i="3"/>
  <c r="I163" i="3"/>
  <c r="M163" i="3" s="1"/>
  <c r="M162" i="3"/>
  <c r="K163" i="3" l="1"/>
  <c r="G164" i="3" s="1"/>
  <c r="I164" i="3" l="1"/>
  <c r="H164" i="3"/>
  <c r="L164" i="3" s="1"/>
  <c r="M164" i="3" l="1"/>
  <c r="K164" i="3"/>
  <c r="G165" i="3" s="1"/>
  <c r="I165" i="3" l="1"/>
  <c r="M165" i="3" s="1"/>
  <c r="H165" i="3"/>
  <c r="L165" i="3" s="1"/>
  <c r="K165" i="3" l="1"/>
  <c r="G166" i="3" s="1"/>
  <c r="H166" i="3" l="1"/>
  <c r="L166" i="3" s="1"/>
  <c r="I166" i="3"/>
  <c r="M166" i="3" l="1"/>
  <c r="K166" i="3"/>
  <c r="G167" i="3" s="1"/>
  <c r="I167" i="3" l="1"/>
  <c r="H167" i="3"/>
  <c r="L167" i="3" s="1"/>
  <c r="K167" i="3"/>
  <c r="G168" i="3" s="1"/>
  <c r="H168" i="3" l="1"/>
  <c r="I168" i="3"/>
  <c r="K168" i="3"/>
  <c r="G169" i="3" s="1"/>
  <c r="L168" i="3"/>
  <c r="M167" i="3"/>
  <c r="I169" i="3" l="1"/>
  <c r="H169" i="3"/>
  <c r="L169" i="3" s="1"/>
  <c r="M168" i="3"/>
  <c r="M169" i="3" l="1"/>
  <c r="K169" i="3"/>
  <c r="G170" i="3" s="1"/>
  <c r="H170" i="3" l="1"/>
  <c r="L170" i="3" s="1"/>
  <c r="I170" i="3"/>
  <c r="M170" i="3" s="1"/>
  <c r="K170" i="3" l="1"/>
  <c r="G171" i="3" s="1"/>
  <c r="H171" i="3" l="1"/>
  <c r="L171" i="3" s="1"/>
  <c r="I171" i="3"/>
  <c r="M171" i="3" s="1"/>
  <c r="K171" i="3" l="1"/>
  <c r="G172" i="3" s="1"/>
  <c r="I172" i="3" l="1"/>
  <c r="H172" i="3"/>
  <c r="L172" i="3" s="1"/>
  <c r="M172" i="3" l="1"/>
  <c r="K172" i="3"/>
  <c r="G173" i="3" s="1"/>
  <c r="I173" i="3" l="1"/>
  <c r="M173" i="3" s="1"/>
  <c r="H173" i="3"/>
  <c r="L173" i="3" s="1"/>
  <c r="K173" i="3" l="1"/>
  <c r="G174" i="3" s="1"/>
  <c r="H174" i="3" l="1"/>
  <c r="L174" i="3" s="1"/>
  <c r="I174" i="3"/>
  <c r="M174" i="3" s="1"/>
  <c r="K174" i="3" l="1"/>
  <c r="G175" i="3" s="1"/>
  <c r="I175" i="3" l="1"/>
  <c r="H175" i="3"/>
  <c r="L175" i="3" s="1"/>
  <c r="M175" i="3" l="1"/>
  <c r="K175" i="3"/>
  <c r="G176" i="3" s="1"/>
  <c r="H176" i="3" l="1"/>
  <c r="L176" i="3" s="1"/>
  <c r="I176" i="3"/>
  <c r="M176" i="3" l="1"/>
  <c r="K176" i="3"/>
  <c r="G177" i="3" s="1"/>
  <c r="I177" i="3" l="1"/>
  <c r="H177" i="3"/>
  <c r="L177" i="3" s="1"/>
  <c r="M177" i="3" l="1"/>
  <c r="K177" i="3"/>
  <c r="G178" i="3" s="1"/>
  <c r="I178" i="3" l="1"/>
  <c r="K178" i="3" s="1"/>
  <c r="G179" i="3" s="1"/>
  <c r="H178" i="3"/>
  <c r="L178" i="3" s="1"/>
  <c r="H179" i="3" l="1"/>
  <c r="I179" i="3"/>
  <c r="M179" i="3" s="1"/>
  <c r="L179" i="3"/>
  <c r="M178" i="3"/>
  <c r="K179" i="3" l="1"/>
  <c r="G180" i="3" s="1"/>
  <c r="I180" i="3" l="1"/>
  <c r="H180" i="3"/>
  <c r="L180" i="3" s="1"/>
  <c r="K180" i="3"/>
  <c r="G181" i="3" s="1"/>
  <c r="I181" i="3" l="1"/>
  <c r="M181" i="3" s="1"/>
  <c r="H181" i="3"/>
  <c r="L181" i="3" s="1"/>
  <c r="M180" i="3"/>
  <c r="K181" i="3" l="1"/>
  <c r="G182" i="3" s="1"/>
  <c r="H182" i="3" l="1"/>
  <c r="L182" i="3" s="1"/>
  <c r="I182" i="3"/>
  <c r="M182" i="3" s="1"/>
  <c r="K182" i="3" l="1"/>
  <c r="G183" i="3" s="1"/>
  <c r="K183" i="3" l="1"/>
  <c r="G184" i="3" s="1"/>
  <c r="I183" i="3"/>
  <c r="H183" i="3"/>
  <c r="L183" i="3" s="1"/>
  <c r="L184" i="3" l="1"/>
  <c r="M183" i="3"/>
  <c r="H184" i="3"/>
  <c r="I184" i="3"/>
  <c r="M184" i="3" s="1"/>
  <c r="K184" i="3" l="1"/>
  <c r="G185" i="3" s="1"/>
  <c r="I185" i="3" l="1"/>
  <c r="M185" i="3" s="1"/>
  <c r="H185" i="3"/>
  <c r="L185" i="3" s="1"/>
  <c r="K185" i="3" l="1"/>
  <c r="G186" i="3" s="1"/>
  <c r="I186" i="3" l="1"/>
  <c r="M186" i="3" s="1"/>
  <c r="H186" i="3"/>
  <c r="L186" i="3" s="1"/>
  <c r="K186" i="3" l="1"/>
  <c r="G187" i="3" s="1"/>
  <c r="H187" i="3" l="1"/>
  <c r="L187" i="3" s="1"/>
  <c r="I187" i="3"/>
  <c r="M187" i="3" l="1"/>
  <c r="K187" i="3"/>
  <c r="G188" i="3" s="1"/>
  <c r="I188" i="3" l="1"/>
  <c r="M188" i="3" s="1"/>
  <c r="H188" i="3"/>
  <c r="L188" i="3" s="1"/>
  <c r="K188" i="3" l="1"/>
  <c r="G189" i="3" s="1"/>
  <c r="I189" i="3" l="1"/>
  <c r="M189" i="3" s="1"/>
  <c r="H189" i="3"/>
  <c r="L189" i="3" s="1"/>
  <c r="K189" i="3" l="1"/>
  <c r="G190" i="3" s="1"/>
  <c r="K190" i="3" l="1"/>
  <c r="G191" i="3" s="1"/>
  <c r="H190" i="3"/>
  <c r="L190" i="3" s="1"/>
  <c r="I190" i="3"/>
  <c r="M190" i="3" s="1"/>
  <c r="I191" i="3" l="1"/>
  <c r="M191" i="3" s="1"/>
  <c r="H191" i="3"/>
  <c r="L191" i="3"/>
  <c r="K191" i="3" l="1"/>
  <c r="G192" i="3" s="1"/>
  <c r="H192" i="3" l="1"/>
  <c r="L192" i="3" s="1"/>
  <c r="I192" i="3"/>
  <c r="K192" i="3" s="1"/>
  <c r="G193" i="3" s="1"/>
  <c r="I193" i="3" l="1"/>
  <c r="H193" i="3"/>
  <c r="M192" i="3"/>
  <c r="L193" i="3"/>
  <c r="M193" i="3" l="1"/>
  <c r="K193" i="3"/>
  <c r="G194" i="3" s="1"/>
  <c r="I194" i="3" l="1"/>
  <c r="M194" i="3" s="1"/>
  <c r="H194" i="3"/>
  <c r="L194" i="3" s="1"/>
  <c r="K194" i="3" l="1"/>
  <c r="G195" i="3" s="1"/>
  <c r="H195" i="3" l="1"/>
  <c r="L195" i="3" s="1"/>
  <c r="I195" i="3"/>
  <c r="M195" i="3" s="1"/>
  <c r="K195" i="3" l="1"/>
  <c r="G196" i="3" s="1"/>
  <c r="I196" i="3" l="1"/>
  <c r="H196" i="3"/>
  <c r="L196" i="3" s="1"/>
  <c r="K196" i="3"/>
  <c r="G197" i="3" s="1"/>
  <c r="I197" i="3" l="1"/>
  <c r="K197" i="3"/>
  <c r="G198" i="3" s="1"/>
  <c r="H197" i="3"/>
  <c r="L197" i="3" s="1"/>
  <c r="M196" i="3"/>
  <c r="H198" i="3" l="1"/>
  <c r="L198" i="3" s="1"/>
  <c r="I198" i="3"/>
  <c r="M198" i="3" s="1"/>
  <c r="M197" i="3"/>
  <c r="K198" i="3" l="1"/>
  <c r="G199" i="3" s="1"/>
  <c r="I199" i="3" l="1"/>
  <c r="M199" i="3" s="1"/>
  <c r="H199" i="3"/>
  <c r="L199" i="3" s="1"/>
  <c r="K199" i="3" l="1"/>
  <c r="G200" i="3" s="1"/>
  <c r="H200" i="3" l="1"/>
  <c r="L200" i="3" s="1"/>
  <c r="I200" i="3"/>
  <c r="M200" i="3" s="1"/>
  <c r="K200" i="3" l="1"/>
  <c r="G201" i="3" s="1"/>
  <c r="I201" i="3" l="1"/>
  <c r="H201" i="3"/>
  <c r="L201" i="3" s="1"/>
  <c r="M201" i="3" l="1"/>
  <c r="K201" i="3"/>
  <c r="G202" i="3" s="1"/>
  <c r="I202" i="3" l="1"/>
  <c r="H202" i="3"/>
  <c r="L202" i="3" s="1"/>
  <c r="K202" i="3"/>
  <c r="G203" i="3" s="1"/>
  <c r="H203" i="3" l="1"/>
  <c r="L203" i="3" s="1"/>
  <c r="I203" i="3"/>
  <c r="M203" i="3" s="1"/>
  <c r="M202" i="3"/>
  <c r="K203" i="3" l="1"/>
  <c r="G204" i="3" s="1"/>
  <c r="I204" i="3" l="1"/>
  <c r="H204" i="3"/>
  <c r="L204" i="3" s="1"/>
  <c r="K204" i="3"/>
  <c r="G205" i="3" s="1"/>
  <c r="I205" i="3" l="1"/>
  <c r="K205" i="3"/>
  <c r="G206" i="3" s="1"/>
  <c r="H205" i="3"/>
  <c r="L205" i="3"/>
  <c r="M204" i="3"/>
  <c r="H206" i="3" l="1"/>
  <c r="L206" i="3" s="1"/>
  <c r="I206" i="3"/>
  <c r="M206" i="3" s="1"/>
  <c r="M205" i="3"/>
  <c r="K206" i="3" l="1"/>
  <c r="G207" i="3" s="1"/>
  <c r="K207" i="3" l="1"/>
  <c r="G208" i="3" s="1"/>
  <c r="I207" i="3"/>
  <c r="H207" i="3"/>
  <c r="L207" i="3" s="1"/>
  <c r="H208" i="3" l="1"/>
  <c r="I208" i="3"/>
  <c r="M208" i="3" s="1"/>
  <c r="K208" i="3"/>
  <c r="G209" i="3" s="1"/>
  <c r="L208" i="3"/>
  <c r="M207" i="3"/>
  <c r="I209" i="3" l="1"/>
  <c r="H209" i="3"/>
  <c r="L209" i="3" s="1"/>
  <c r="M209" i="3" l="1"/>
  <c r="K209" i="3"/>
  <c r="G210" i="3" s="1"/>
  <c r="H210" i="3" l="1"/>
  <c r="L210" i="3" s="1"/>
  <c r="I210" i="3"/>
  <c r="M210" i="3" s="1"/>
  <c r="K210" i="3" l="1"/>
  <c r="G211" i="3" s="1"/>
  <c r="I211" i="3" l="1"/>
  <c r="H211" i="3"/>
  <c r="L211" i="3" s="1"/>
  <c r="M211" i="3" l="1"/>
  <c r="K211" i="3"/>
  <c r="G212" i="3" s="1"/>
  <c r="I212" i="3" l="1"/>
  <c r="H212" i="3"/>
  <c r="L212" i="3" s="1"/>
  <c r="M212" i="3" l="1"/>
  <c r="K212" i="3"/>
  <c r="G213" i="3" s="1"/>
  <c r="I213" i="3" l="1"/>
  <c r="K213" i="3" s="1"/>
  <c r="G214" i="3" s="1"/>
  <c r="H213" i="3"/>
  <c r="L213" i="3" s="1"/>
  <c r="H214" i="3" l="1"/>
  <c r="I214" i="3"/>
  <c r="M214" i="3" s="1"/>
  <c r="L214" i="3"/>
  <c r="M213" i="3"/>
  <c r="K214" i="3" l="1"/>
  <c r="G215" i="3" s="1"/>
  <c r="H215" i="3" l="1"/>
  <c r="L215" i="3" s="1"/>
  <c r="I215" i="3"/>
  <c r="M215" i="3" s="1"/>
  <c r="K215" i="3" l="1"/>
  <c r="G216" i="3" s="1"/>
  <c r="I216" i="3" l="1"/>
  <c r="M216" i="3" s="1"/>
  <c r="H216" i="3"/>
  <c r="L216" i="3" s="1"/>
  <c r="K216" i="3" l="1"/>
  <c r="G217" i="3" s="1"/>
  <c r="H217" i="3" l="1"/>
  <c r="L217" i="3" s="1"/>
  <c r="I217" i="3"/>
  <c r="M217" i="3" s="1"/>
  <c r="K217" i="3" l="1"/>
  <c r="G218" i="3" s="1"/>
  <c r="H218" i="3" l="1"/>
  <c r="L218" i="3" s="1"/>
  <c r="I218" i="3"/>
  <c r="M218" i="3" s="1"/>
  <c r="K218" i="3" l="1"/>
  <c r="G219" i="3" s="1"/>
  <c r="K219" i="3" l="1"/>
  <c r="G220" i="3" s="1"/>
  <c r="I219" i="3"/>
  <c r="H219" i="3"/>
  <c r="L219" i="3" s="1"/>
  <c r="H220" i="3" l="1"/>
  <c r="I220" i="3"/>
  <c r="M220" i="3" s="1"/>
  <c r="L220" i="3"/>
  <c r="M219" i="3"/>
  <c r="K220" i="3" l="1"/>
  <c r="G221" i="3" s="1"/>
  <c r="H221" i="3" l="1"/>
  <c r="L221" i="3" s="1"/>
  <c r="I221" i="3"/>
  <c r="M221" i="3" l="1"/>
  <c r="K221" i="3"/>
  <c r="G222" i="3" s="1"/>
  <c r="H222" i="3" l="1"/>
  <c r="L222" i="3" s="1"/>
  <c r="I222" i="3"/>
  <c r="M222" i="3" s="1"/>
  <c r="K222" i="3" l="1"/>
  <c r="G223" i="3" s="1"/>
  <c r="I223" i="3" l="1"/>
  <c r="H223" i="3"/>
  <c r="L223" i="3" s="1"/>
  <c r="M223" i="3" l="1"/>
  <c r="K223" i="3"/>
  <c r="G224" i="3" s="1"/>
  <c r="I224" i="3" l="1"/>
  <c r="M224" i="3" s="1"/>
  <c r="H224" i="3"/>
  <c r="L224" i="3" s="1"/>
  <c r="K224" i="3" l="1"/>
  <c r="G225" i="3" s="1"/>
  <c r="H225" i="3" l="1"/>
  <c r="L225" i="3" s="1"/>
  <c r="I225" i="3"/>
  <c r="M225" i="3" s="1"/>
  <c r="K225" i="3" l="1"/>
  <c r="G226" i="3" s="1"/>
  <c r="H226" i="3" l="1"/>
  <c r="L226" i="3" s="1"/>
  <c r="I226" i="3"/>
  <c r="M226" i="3" l="1"/>
  <c r="K226" i="3"/>
  <c r="G227" i="3" s="1"/>
  <c r="K227" i="3" l="1"/>
  <c r="G228" i="3" s="1"/>
  <c r="H227" i="3"/>
  <c r="L227" i="3" s="1"/>
  <c r="I227" i="3"/>
  <c r="M227" i="3" s="1"/>
  <c r="H228" i="3" l="1"/>
  <c r="I228" i="3"/>
  <c r="M228" i="3" s="1"/>
  <c r="L228" i="3"/>
  <c r="K228" i="3" l="1"/>
  <c r="G229" i="3" s="1"/>
  <c r="I229" i="3" l="1"/>
  <c r="H229" i="3"/>
  <c r="L229" i="3" s="1"/>
  <c r="M229" i="3" l="1"/>
  <c r="K229" i="3"/>
  <c r="G230" i="3" s="1"/>
  <c r="I230" i="3" l="1"/>
  <c r="H230" i="3"/>
  <c r="L230" i="3" s="1"/>
  <c r="K230" i="3"/>
  <c r="G231" i="3" s="1"/>
  <c r="I231" i="3" l="1"/>
  <c r="H231" i="3"/>
  <c r="L231" i="3" s="1"/>
  <c r="M230" i="3"/>
  <c r="M231" i="3" l="1"/>
  <c r="K231" i="3"/>
  <c r="G232" i="3" s="1"/>
  <c r="I232" i="3" l="1"/>
  <c r="K232" i="3"/>
  <c r="G233" i="3" s="1"/>
  <c r="H232" i="3"/>
  <c r="L232" i="3" s="1"/>
  <c r="I233" i="3" l="1"/>
  <c r="M233" i="3" s="1"/>
  <c r="H233" i="3"/>
  <c r="L233" i="3" s="1"/>
  <c r="M232" i="3"/>
  <c r="K233" i="3" l="1"/>
  <c r="G234" i="3" s="1"/>
  <c r="I234" i="3" l="1"/>
  <c r="H234" i="3"/>
  <c r="L234" i="3" s="1"/>
  <c r="M234" i="3" l="1"/>
  <c r="K234" i="3"/>
  <c r="G235" i="3" s="1"/>
  <c r="K235" i="3" l="1"/>
  <c r="G236" i="3" s="1"/>
  <c r="I235" i="3"/>
  <c r="H235" i="3"/>
  <c r="L235" i="3" s="1"/>
  <c r="K236" i="3" l="1"/>
  <c r="G237" i="3" s="1"/>
  <c r="I236" i="3"/>
  <c r="H236" i="3"/>
  <c r="L236" i="3" s="1"/>
  <c r="M235" i="3"/>
  <c r="L237" i="3" l="1"/>
  <c r="H237" i="3"/>
  <c r="I237" i="3"/>
  <c r="M237" i="3" s="1"/>
  <c r="M236" i="3"/>
  <c r="K237" i="3" l="1"/>
  <c r="G238" i="3" s="1"/>
  <c r="H238" i="3" l="1"/>
  <c r="L238" i="3" s="1"/>
  <c r="I238" i="3"/>
  <c r="M238" i="3" s="1"/>
  <c r="K238" i="3" l="1"/>
  <c r="G239" i="3" s="1"/>
  <c r="I239" i="3" l="1"/>
  <c r="M239" i="3" s="1"/>
  <c r="H239" i="3"/>
  <c r="L239" i="3" s="1"/>
  <c r="K239" i="3" l="1"/>
  <c r="G240" i="3" s="1"/>
  <c r="K240" i="3" l="1"/>
  <c r="G241" i="3" s="1"/>
  <c r="I240" i="3"/>
  <c r="H240" i="3"/>
  <c r="L240" i="3" s="1"/>
  <c r="I241" i="3" l="1"/>
  <c r="M241" i="3" s="1"/>
  <c r="H241" i="3"/>
  <c r="L241" i="3" s="1"/>
  <c r="M240" i="3"/>
  <c r="K241" i="3" l="1"/>
  <c r="G242" i="3" s="1"/>
  <c r="I242" i="3" l="1"/>
  <c r="M242" i="3" s="1"/>
  <c r="H242" i="3"/>
  <c r="L242" i="3" s="1"/>
  <c r="K242" i="3" l="1"/>
  <c r="G243" i="3" s="1"/>
  <c r="I243" i="3" l="1"/>
  <c r="M243" i="3" s="1"/>
  <c r="H243" i="3"/>
  <c r="L243" i="3" s="1"/>
  <c r="K243" i="3" l="1"/>
  <c r="G244" i="3" s="1"/>
  <c r="I244" i="3" l="1"/>
  <c r="K244" i="3" s="1"/>
  <c r="G245" i="3" s="1"/>
  <c r="H244" i="3"/>
  <c r="L244" i="3" s="1"/>
  <c r="I245" i="3" l="1"/>
  <c r="H245" i="3"/>
  <c r="L245" i="3"/>
  <c r="M244" i="3"/>
  <c r="M245" i="3" l="1"/>
  <c r="K245" i="3"/>
  <c r="G246" i="3" s="1"/>
  <c r="I246" i="3" l="1"/>
  <c r="M246" i="3" s="1"/>
  <c r="H246" i="3"/>
  <c r="L246" i="3" s="1"/>
  <c r="K246" i="3" l="1"/>
  <c r="G247" i="3" s="1"/>
  <c r="H247" i="3" l="1"/>
  <c r="L247" i="3" s="1"/>
  <c r="I247" i="3"/>
  <c r="M247" i="3" s="1"/>
  <c r="K247" i="3" l="1"/>
  <c r="G248" i="3" s="1"/>
  <c r="H248" i="3" l="1"/>
  <c r="L248" i="3" s="1"/>
  <c r="I248" i="3"/>
  <c r="M248" i="3" l="1"/>
  <c r="K248" i="3"/>
  <c r="G249" i="3" s="1"/>
  <c r="H249" i="3" l="1"/>
  <c r="L249" i="3" s="1"/>
  <c r="I249" i="3"/>
  <c r="M249" i="3" s="1"/>
  <c r="K249" i="3" l="1"/>
  <c r="G250" i="3" s="1"/>
  <c r="H250" i="3" l="1"/>
  <c r="L250" i="3" s="1"/>
  <c r="I250" i="3"/>
  <c r="M250" i="3" s="1"/>
  <c r="K250" i="3" l="1"/>
  <c r="G251" i="3" s="1"/>
  <c r="H251" i="3" l="1"/>
  <c r="L251" i="3" s="1"/>
  <c r="I251" i="3"/>
  <c r="M251" i="3" s="1"/>
  <c r="K251" i="3" l="1"/>
  <c r="G252" i="3" s="1"/>
  <c r="H252" i="3" l="1"/>
  <c r="L252" i="3" s="1"/>
  <c r="I252" i="3"/>
  <c r="M252" i="3" s="1"/>
  <c r="K252" i="3" l="1"/>
  <c r="G253" i="3" s="1"/>
  <c r="I253" i="3" l="1"/>
  <c r="H253" i="3"/>
  <c r="L253" i="3" s="1"/>
  <c r="M253" i="3" l="1"/>
  <c r="K253" i="3"/>
  <c r="G254" i="3" s="1"/>
  <c r="K254" i="3" l="1"/>
  <c r="G255" i="3" s="1"/>
  <c r="H254" i="3"/>
  <c r="L254" i="3" s="1"/>
  <c r="I254" i="3"/>
  <c r="I255" i="3" l="1"/>
  <c r="M255" i="3" s="1"/>
  <c r="H255" i="3"/>
  <c r="L255" i="3" s="1"/>
  <c r="M254" i="3"/>
  <c r="K255" i="3" l="1"/>
  <c r="G256" i="3" s="1"/>
  <c r="I256" i="3" l="1"/>
  <c r="M256" i="3" s="1"/>
  <c r="H256" i="3"/>
  <c r="L256" i="3" s="1"/>
  <c r="K256" i="3" l="1"/>
  <c r="G257" i="3" s="1"/>
  <c r="I257" i="3" l="1"/>
  <c r="H257" i="3"/>
  <c r="L257" i="3" s="1"/>
  <c r="M257" i="3" l="1"/>
  <c r="K257" i="3"/>
  <c r="G258" i="3" s="1"/>
  <c r="I258" i="3" l="1"/>
  <c r="H258" i="3"/>
  <c r="L258" i="3" s="1"/>
  <c r="K258" i="3"/>
  <c r="G259" i="3" s="1"/>
  <c r="I259" i="3" l="1"/>
  <c r="H259" i="3"/>
  <c r="L259" i="3" s="1"/>
  <c r="M258" i="3"/>
  <c r="M259" i="3" l="1"/>
  <c r="K259" i="3"/>
  <c r="G260" i="3" s="1"/>
  <c r="I260" i="3" l="1"/>
  <c r="K260" i="3" s="1"/>
  <c r="G261" i="3" s="1"/>
  <c r="H260" i="3"/>
  <c r="L260" i="3" s="1"/>
  <c r="I261" i="3" l="1"/>
  <c r="M261" i="3" s="1"/>
  <c r="H261" i="3"/>
  <c r="L261" i="3"/>
  <c r="M260" i="3"/>
  <c r="K261" i="3" l="1"/>
  <c r="G262" i="3" s="1"/>
  <c r="H262" i="3" l="1"/>
  <c r="L262" i="3" s="1"/>
  <c r="I262" i="3"/>
  <c r="M262" i="3" s="1"/>
  <c r="K262" i="3" l="1"/>
  <c r="G263" i="3" s="1"/>
  <c r="H263" i="3" l="1"/>
  <c r="L263" i="3" s="1"/>
  <c r="I263" i="3"/>
  <c r="M263" i="3" s="1"/>
  <c r="K263" i="3" l="1"/>
  <c r="G264" i="3" s="1"/>
  <c r="H264" i="3" l="1"/>
  <c r="L264" i="3" s="1"/>
  <c r="I264" i="3"/>
  <c r="M264" i="3" s="1"/>
  <c r="K264" i="3" l="1"/>
  <c r="G265" i="3" s="1"/>
  <c r="H265" i="3" l="1"/>
  <c r="L265" i="3" s="1"/>
  <c r="I265" i="3"/>
  <c r="M265" i="3" s="1"/>
  <c r="K265" i="3" l="1"/>
  <c r="G266" i="3" s="1"/>
  <c r="I266" i="3" l="1"/>
  <c r="M266" i="3" s="1"/>
  <c r="H266" i="3"/>
  <c r="L266" i="3" s="1"/>
  <c r="K266" i="3" l="1"/>
  <c r="G267" i="3" s="1"/>
  <c r="I267" i="3" l="1"/>
  <c r="H267" i="3"/>
  <c r="L267" i="3" s="1"/>
  <c r="M267" i="3" l="1"/>
  <c r="K267" i="3"/>
  <c r="G268" i="3" s="1"/>
  <c r="I268" i="3" l="1"/>
  <c r="H268" i="3"/>
  <c r="L268" i="3" s="1"/>
  <c r="M268" i="3" l="1"/>
  <c r="K268" i="3"/>
  <c r="G269" i="3" s="1"/>
  <c r="K269" i="3" l="1"/>
  <c r="G270" i="3" s="1"/>
  <c r="I269" i="3"/>
  <c r="H269" i="3"/>
  <c r="L269" i="3" s="1"/>
  <c r="K270" i="3" l="1"/>
  <c r="G271" i="3" s="1"/>
  <c r="I270" i="3"/>
  <c r="H270" i="3"/>
  <c r="L270" i="3"/>
  <c r="M269" i="3"/>
  <c r="K271" i="3" l="1"/>
  <c r="G272" i="3" s="1"/>
  <c r="H271" i="3"/>
  <c r="I271" i="3"/>
  <c r="M271" i="3" s="1"/>
  <c r="L271" i="3"/>
  <c r="M270" i="3"/>
  <c r="H272" i="3" l="1"/>
  <c r="L272" i="3" s="1"/>
  <c r="I272" i="3"/>
  <c r="M272" i="3" s="1"/>
  <c r="K272" i="3" l="1"/>
  <c r="G273" i="3" s="1"/>
  <c r="H273" i="3" l="1"/>
  <c r="L273" i="3" s="1"/>
  <c r="I273" i="3"/>
  <c r="M273" i="3" s="1"/>
  <c r="K273" i="3" l="1"/>
  <c r="G274" i="3" s="1"/>
  <c r="I274" i="3" l="1"/>
  <c r="K274" i="3" s="1"/>
  <c r="G275" i="3" s="1"/>
  <c r="H274" i="3"/>
  <c r="L274" i="3" s="1"/>
  <c r="K275" i="3" l="1"/>
  <c r="G276" i="3" s="1"/>
  <c r="H275" i="3"/>
  <c r="I275" i="3"/>
  <c r="M275" i="3" s="1"/>
  <c r="L275" i="3"/>
  <c r="M274" i="3"/>
  <c r="I276" i="3" l="1"/>
  <c r="M276" i="3" s="1"/>
  <c r="H276" i="3"/>
  <c r="L276" i="3"/>
  <c r="K276" i="3" l="1"/>
  <c r="G277" i="3" s="1"/>
  <c r="I277" i="3" l="1"/>
  <c r="H277" i="3"/>
  <c r="L277" i="3" s="1"/>
  <c r="M277" i="3" l="1"/>
  <c r="K277" i="3"/>
  <c r="G278" i="3" s="1"/>
  <c r="H278" i="3" l="1"/>
  <c r="L278" i="3" s="1"/>
  <c r="I278" i="3"/>
  <c r="M278" i="3" s="1"/>
  <c r="K278" i="3" l="1"/>
  <c r="G279" i="3" s="1"/>
  <c r="H279" i="3" l="1"/>
  <c r="L279" i="3" s="1"/>
  <c r="I279" i="3"/>
  <c r="M279" i="3" s="1"/>
  <c r="K279" i="3" l="1"/>
  <c r="G280" i="3" s="1"/>
  <c r="I280" i="3" l="1"/>
  <c r="H280" i="3"/>
  <c r="L280" i="3" s="1"/>
  <c r="M280" i="3" l="1"/>
  <c r="K280" i="3"/>
  <c r="G281" i="3" s="1"/>
  <c r="I281" i="3" l="1"/>
  <c r="M281" i="3" s="1"/>
  <c r="H281" i="3"/>
  <c r="L281" i="3" s="1"/>
  <c r="K281" i="3" l="1"/>
  <c r="G282" i="3" s="1"/>
  <c r="I282" i="3" l="1"/>
  <c r="H282" i="3"/>
  <c r="L282" i="3" s="1"/>
  <c r="M282" i="3" l="1"/>
  <c r="K282" i="3"/>
  <c r="G283" i="3" s="1"/>
  <c r="I283" i="3" l="1"/>
  <c r="H283" i="3"/>
  <c r="L283" i="3" s="1"/>
  <c r="M283" i="3" l="1"/>
  <c r="K283" i="3"/>
  <c r="G284" i="3" s="1"/>
  <c r="I284" i="3" l="1"/>
  <c r="H284" i="3"/>
  <c r="L284" i="3" s="1"/>
  <c r="M284" i="3" l="1"/>
  <c r="K284" i="3"/>
  <c r="G285" i="3" s="1"/>
  <c r="H285" i="3" l="1"/>
  <c r="L285" i="3" s="1"/>
  <c r="I285" i="3"/>
  <c r="M285" i="3" s="1"/>
  <c r="K285" i="3" l="1"/>
  <c r="G286" i="3" s="1"/>
  <c r="I286" i="3" l="1"/>
  <c r="M286" i="3" s="1"/>
  <c r="H286" i="3"/>
  <c r="L286" i="3" s="1"/>
  <c r="K286" i="3" l="1"/>
  <c r="G287" i="3" s="1"/>
  <c r="H287" i="3" l="1"/>
  <c r="L287" i="3" s="1"/>
  <c r="I287" i="3"/>
  <c r="M287" i="3" s="1"/>
  <c r="K287" i="3" l="1"/>
  <c r="G288" i="3" s="1"/>
  <c r="H288" i="3" l="1"/>
  <c r="L288" i="3" s="1"/>
  <c r="I288" i="3"/>
  <c r="M288" i="3" s="1"/>
  <c r="K288" i="3" l="1"/>
  <c r="G289" i="3" s="1"/>
  <c r="H289" i="3" l="1"/>
  <c r="L289" i="3" s="1"/>
  <c r="I289" i="3"/>
  <c r="M289" i="3" s="1"/>
  <c r="K289" i="3" l="1"/>
  <c r="G290" i="3" s="1"/>
  <c r="H290" i="3" l="1"/>
  <c r="L290" i="3" s="1"/>
  <c r="I290" i="3"/>
  <c r="M290" i="3" s="1"/>
  <c r="K290" i="3" l="1"/>
  <c r="G291" i="3" s="1"/>
  <c r="H291" i="3" l="1"/>
  <c r="L291" i="3" s="1"/>
  <c r="I291" i="3"/>
  <c r="M291" i="3" s="1"/>
  <c r="K291" i="3" l="1"/>
  <c r="G292" i="3" s="1"/>
  <c r="I292" i="3" l="1"/>
  <c r="H292" i="3"/>
  <c r="L292" i="3" s="1"/>
  <c r="M292" i="3" l="1"/>
  <c r="K292" i="3"/>
  <c r="G293" i="3" s="1"/>
  <c r="I293" i="3" l="1"/>
  <c r="H293" i="3"/>
  <c r="L293" i="3" s="1"/>
  <c r="M293" i="3" l="1"/>
  <c r="K293" i="3"/>
  <c r="G294" i="3" s="1"/>
  <c r="H294" i="3" l="1"/>
  <c r="L294" i="3" s="1"/>
  <c r="I294" i="3"/>
  <c r="M294" i="3" s="1"/>
  <c r="K294" i="3" l="1"/>
  <c r="G295" i="3" s="1"/>
  <c r="I295" i="3" l="1"/>
  <c r="H295" i="3"/>
  <c r="L295" i="3" s="1"/>
  <c r="M295" i="3" l="1"/>
  <c r="K295" i="3"/>
  <c r="G296" i="3" s="1"/>
  <c r="I296" i="3" l="1"/>
  <c r="M296" i="3" s="1"/>
  <c r="H296" i="3"/>
  <c r="L296" i="3" s="1"/>
  <c r="K296" i="3" l="1"/>
  <c r="G297" i="3" s="1"/>
  <c r="I297" i="3" l="1"/>
  <c r="M297" i="3" s="1"/>
  <c r="H297" i="3"/>
  <c r="L297" i="3" s="1"/>
  <c r="K297" i="3" l="1"/>
  <c r="G298" i="3" s="1"/>
  <c r="I298" i="3" l="1"/>
  <c r="H298" i="3"/>
  <c r="L298" i="3" s="1"/>
  <c r="M298" i="3" l="1"/>
  <c r="K298" i="3"/>
  <c r="G299" i="3" s="1"/>
  <c r="I299" i="3" l="1"/>
  <c r="H299" i="3"/>
  <c r="L299" i="3" s="1"/>
  <c r="M299" i="3" l="1"/>
  <c r="K299" i="3"/>
  <c r="G300" i="3" s="1"/>
  <c r="I300" i="3" l="1"/>
  <c r="M300" i="3" s="1"/>
  <c r="H300" i="3"/>
  <c r="L300" i="3" s="1"/>
  <c r="K300" i="3" l="1"/>
  <c r="G301" i="3" s="1"/>
  <c r="I301" i="3" l="1"/>
  <c r="H301" i="3"/>
  <c r="L301" i="3" s="1"/>
  <c r="M301" i="3" l="1"/>
  <c r="K301" i="3"/>
  <c r="G302" i="3" s="1"/>
  <c r="H302" i="3" l="1"/>
  <c r="L302" i="3" s="1"/>
  <c r="I302" i="3"/>
  <c r="M302" i="3" s="1"/>
  <c r="K302" i="3" l="1"/>
  <c r="G303" i="3" s="1"/>
  <c r="H303" i="3" l="1"/>
  <c r="L303" i="3" s="1"/>
  <c r="I303" i="3"/>
  <c r="M303" i="3" s="1"/>
  <c r="K303" i="3" l="1"/>
  <c r="G304" i="3" s="1"/>
  <c r="H304" i="3" l="1"/>
  <c r="L304" i="3" s="1"/>
  <c r="I304" i="3"/>
  <c r="M304" i="3" s="1"/>
  <c r="K304" i="3" l="1"/>
</calcChain>
</file>

<file path=xl/sharedStrings.xml><?xml version="1.0" encoding="utf-8"?>
<sst xmlns="http://schemas.openxmlformats.org/spreadsheetml/2006/main" count="146" uniqueCount="107">
  <si>
    <t>Yearly Funding Plan</t>
  </si>
  <si>
    <t>School Costs</t>
  </si>
  <si>
    <t>University:</t>
  </si>
  <si>
    <t>Tuition &amp; Fees</t>
  </si>
  <si>
    <t>Major:</t>
  </si>
  <si>
    <t>Books</t>
  </si>
  <si>
    <t>Career:</t>
  </si>
  <si>
    <t>Room &amp; Board</t>
  </si>
  <si>
    <t>Other Expenses</t>
  </si>
  <si>
    <t>Total Cost of Attendance</t>
  </si>
  <si>
    <t>Scholarships</t>
  </si>
  <si>
    <t>Federal (Pell) Grants</t>
  </si>
  <si>
    <t>State Grants</t>
  </si>
  <si>
    <t>University Scholarships</t>
  </si>
  <si>
    <t>Other Scholarships</t>
  </si>
  <si>
    <t>Total Free Aid</t>
  </si>
  <si>
    <t>Out of Pocket Funds</t>
  </si>
  <si>
    <t>529 Account</t>
  </si>
  <si>
    <t>Family Contribution</t>
  </si>
  <si>
    <t>In-school Earnings</t>
  </si>
  <si>
    <t>Summer Earnings</t>
  </si>
  <si>
    <t>Total Out of Pocket</t>
  </si>
  <si>
    <t>Remaining Need</t>
  </si>
  <si>
    <t>Student Loans</t>
  </si>
  <si>
    <t>Subsidized/Unsubsidized</t>
  </si>
  <si>
    <t>Community Loans</t>
  </si>
  <si>
    <t>Private &amp; Alternative Loans</t>
  </si>
  <si>
    <t>Yearly Student Loan</t>
  </si>
  <si>
    <t>Avg. Student Loan Rate</t>
  </si>
  <si>
    <t>Repayment Term</t>
  </si>
  <si>
    <t>Years Funded</t>
  </si>
  <si>
    <t>Monthly Payment</t>
  </si>
  <si>
    <t>Total Interest Paid</t>
  </si>
  <si>
    <t>Total Student Loan</t>
  </si>
  <si>
    <t>After-College Budget</t>
  </si>
  <si>
    <t>Income</t>
  </si>
  <si>
    <t>Starting Salary</t>
  </si>
  <si>
    <t>Tax Rate</t>
  </si>
  <si>
    <t>Monthly Take-Home</t>
  </si>
  <si>
    <t>Other Income</t>
  </si>
  <si>
    <t>Total Income</t>
  </si>
  <si>
    <t>Expenses</t>
  </si>
  <si>
    <t>Housing</t>
  </si>
  <si>
    <t>Utilities</t>
  </si>
  <si>
    <t>Internet</t>
  </si>
  <si>
    <t>Phone</t>
  </si>
  <si>
    <t>Netflix/Hulu/Amazon/Spotify</t>
  </si>
  <si>
    <t>Transportation</t>
  </si>
  <si>
    <t>Gas</t>
  </si>
  <si>
    <t>Car Insurance</t>
  </si>
  <si>
    <t>Groceries</t>
  </si>
  <si>
    <t>Restaurant</t>
  </si>
  <si>
    <t>Personal Care</t>
  </si>
  <si>
    <t>Medicine</t>
  </si>
  <si>
    <t>Gym</t>
  </si>
  <si>
    <t>Clothing</t>
  </si>
  <si>
    <t>Health Insurance</t>
  </si>
  <si>
    <t>Fun</t>
  </si>
  <si>
    <t>Pets</t>
  </si>
  <si>
    <t>Kids</t>
  </si>
  <si>
    <t>Total Expenses</t>
  </si>
  <si>
    <t>Savings</t>
  </si>
  <si>
    <t>in 6 mos…</t>
  </si>
  <si>
    <t>Short Term (Emergency)</t>
  </si>
  <si>
    <t>in 1 year…</t>
  </si>
  <si>
    <t>Mid Term (Home, Fun, Family)</t>
  </si>
  <si>
    <t>Long Term (Retirement)</t>
  </si>
  <si>
    <t>Total Savings</t>
  </si>
  <si>
    <t>Leftover Cash (monthly)</t>
  </si>
  <si>
    <t>Living</t>
  </si>
  <si>
    <t>Eating</t>
  </si>
  <si>
    <t>Other</t>
  </si>
  <si>
    <t>Financial Aid Award Letter Comparison</t>
  </si>
  <si>
    <t>School 1</t>
  </si>
  <si>
    <t>School 2</t>
  </si>
  <si>
    <t>School 3</t>
  </si>
  <si>
    <t>School 4</t>
  </si>
  <si>
    <t>School 5</t>
  </si>
  <si>
    <t>School 6</t>
  </si>
  <si>
    <t>School 7</t>
  </si>
  <si>
    <t>School 8</t>
  </si>
  <si>
    <t>FOR INTERNAL USE ONLY</t>
  </si>
  <si>
    <t>Loan Calculator</t>
  </si>
  <si>
    <t>Amortization Schedule</t>
  </si>
  <si>
    <t>Balance</t>
  </si>
  <si>
    <t>Rate</t>
  </si>
  <si>
    <t>Payment</t>
  </si>
  <si>
    <t>Term (Months)</t>
  </si>
  <si>
    <t>Month</t>
  </si>
  <si>
    <t>Beginning Balance</t>
  </si>
  <si>
    <t>Principal Paid</t>
  </si>
  <si>
    <t>Interest Paid</t>
  </si>
  <si>
    <t>Ending Balances</t>
  </si>
  <si>
    <t>Cumulative Paid</t>
  </si>
  <si>
    <t>Principal %</t>
  </si>
  <si>
    <t>***Enter 3 of 4</t>
  </si>
  <si>
    <t>Total Interest to be paid</t>
  </si>
  <si>
    <t>Total Cost of Loan</t>
  </si>
  <si>
    <t>3Rivers provides this form to help you plan your financial future. Please remember that this form is for informational purposes only and results are not guaranteed. The information entered may vary from your actual loan, mortgage, investment, or savings results. Rates of return will vary over time, particularly for long-term investments and calculated results are not guaranteed to be accurate.</t>
  </si>
  <si>
    <t>Ind Loan Bal</t>
  </si>
  <si>
    <t>Ind Loan Pay</t>
  </si>
  <si>
    <t>Tot Loan Bal</t>
  </si>
  <si>
    <t>Tot Loan Pay</t>
  </si>
  <si>
    <t>term</t>
  </si>
  <si>
    <t>balance</t>
  </si>
  <si>
    <t>interest rate</t>
  </si>
  <si>
    <t>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</si>
</sst>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164" formatCode="_(&quot;$&quot;* #,##0_);_(&quot;$&quot;* \(#,##0\);_(&quot;$&quot;* &quot;-&quot;??_);_(@_)"/>
    <numFmt numFmtId="165" formatCode="&quot;$&quot;#,##0.00"/>
    <numFmt numFmtId="166" formatCode="0.000%"/>
  </numFmts>
  <fonts count="11" x14ac:knownFonts="1">
    <font>
      <sz val="11"/>
      <color theme="1"/>
      <name val="Calibri"/>
      <family val="2"/>
      <scheme val="minor"/>
    </font>
    <font>
      <sz val="11"/>
      <color theme="1"/>
      <name val="Calibri"/>
      <family val="2"/>
      <scheme val="minor"/>
    </font>
    <font>
      <b/>
      <sz val="13"/>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scheme val="minor"/>
    </font>
    <font>
      <sz val="14"/>
      <color theme="0"/>
      <name val="Calibri"/>
      <family val="2"/>
      <scheme val="minor"/>
    </font>
  </fonts>
  <fills count="9">
    <fill>
      <patternFill patternType="none"/>
    </fill>
    <fill>
      <patternFill patternType="gray125"/>
    </fill>
    <fill>
      <patternFill patternType="solid">
        <fgColor rgb="FF1B3664"/>
        <bgColor indexed="64"/>
      </patternFill>
    </fill>
    <fill>
      <patternFill patternType="solid">
        <fgColor theme="0"/>
        <bgColor indexed="64"/>
      </patternFill>
    </fill>
    <fill>
      <patternFill patternType="solid">
        <fgColor rgb="FFC4D8E2"/>
        <bgColor indexed="64"/>
      </patternFill>
    </fill>
    <fill>
      <patternFill patternType="solid">
        <fgColor rgb="FFFFFF00"/>
        <bgColor indexed="64"/>
      </patternFill>
    </fill>
    <fill>
      <patternFill patternType="solid">
        <fgColor rgb="FF004C7C"/>
        <bgColor indexed="64"/>
      </patternFill>
    </fill>
    <fill>
      <patternFill patternType="solid">
        <fgColor theme="7" tint="0.59999389629810485"/>
        <bgColor indexed="64"/>
      </patternFill>
    </fill>
    <fill>
      <patternFill patternType="solid">
        <fgColor theme="4" tint="0.79998168889431442"/>
        <bgColor indexed="64"/>
      </patternFill>
    </fill>
  </fills>
  <borders count="25">
    <border>
      <left/>
      <right/>
      <top/>
      <bottom/>
      <diagonal/>
    </border>
    <border>
      <left/>
      <right/>
      <top/>
      <bottom style="thick">
        <color theme="4" tint="0.499984740745262"/>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right style="thin">
        <color theme="2" tint="-9.9978637043366805E-2"/>
      </right>
      <top style="thin">
        <color theme="2" tint="-9.9978637043366805E-2"/>
      </top>
      <bottom/>
      <diagonal/>
    </border>
    <border>
      <left style="thin">
        <color theme="2" tint="-9.9978637043366805E-2"/>
      </left>
      <right/>
      <top/>
      <bottom/>
      <diagonal/>
    </border>
    <border>
      <left/>
      <right style="thin">
        <color theme="2" tint="-9.9978637043366805E-2"/>
      </right>
      <top/>
      <bottom/>
      <diagonal/>
    </border>
    <border>
      <left style="thin">
        <color theme="2" tint="-9.9978637043366805E-2"/>
      </left>
      <right/>
      <top/>
      <bottom style="thin">
        <color theme="2" tint="-9.9978637043366805E-2"/>
      </bottom>
      <diagonal/>
    </border>
    <border>
      <left/>
      <right style="thin">
        <color theme="2" tint="-9.9978637043366805E-2"/>
      </right>
      <top style="thin">
        <color indexed="64"/>
      </top>
      <bottom style="thin">
        <color theme="2" tint="-9.9978637043366805E-2"/>
      </bottom>
      <diagonal/>
    </border>
    <border>
      <left/>
      <right style="thin">
        <color theme="2" tint="-9.9978637043366805E-2"/>
      </right>
      <top style="thin">
        <color indexed="64"/>
      </top>
      <bottom/>
      <diagonal/>
    </border>
    <border>
      <left/>
      <right style="thin">
        <color theme="2" tint="-9.9978637043366805E-2"/>
      </right>
      <top/>
      <bottom style="thin">
        <color theme="2" tint="-9.9978637043366805E-2"/>
      </bottom>
      <diagonal/>
    </border>
    <border>
      <left/>
      <right/>
      <top style="thin">
        <color theme="2" tint="-9.9978637043366805E-2"/>
      </top>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bottom style="thin">
        <color indexed="64"/>
      </bottom>
      <diagonal/>
    </border>
    <border>
      <left/>
      <right/>
      <top style="thin">
        <color theme="2" tint="-9.9978637043366805E-2"/>
      </top>
      <bottom style="thin">
        <color theme="2" tint="-9.9978637043366805E-2"/>
      </bottom>
      <diagonal/>
    </border>
    <border>
      <left style="thin">
        <color rgb="FF004C7C"/>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auto="1"/>
      </right>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7" fillId="0" borderId="0" applyNumberFormat="0" applyFill="0" applyBorder="0" applyAlignment="0" applyProtection="0"/>
  </cellStyleXfs>
  <cellXfs count="99">
    <xf numFmtId="0" fontId="0" fillId="0" borderId="0" xfId="0"/>
    <xf numFmtId="0" fontId="0" fillId="3" borderId="0" xfId="0" applyFill="1"/>
    <xf numFmtId="0" fontId="0" fillId="0" borderId="0" xfId="0" applyFill="1"/>
    <xf numFmtId="0" fontId="0" fillId="3" borderId="4" xfId="0" applyFill="1" applyBorder="1"/>
    <xf numFmtId="164" fontId="0" fillId="4" borderId="5" xfId="1" applyNumberFormat="1" applyFont="1" applyFill="1" applyBorder="1"/>
    <xf numFmtId="0" fontId="0" fillId="3" borderId="6" xfId="0" applyFill="1" applyBorder="1"/>
    <xf numFmtId="164" fontId="0" fillId="4" borderId="7" xfId="1" applyNumberFormat="1" applyFont="1" applyFill="1" applyBorder="1"/>
    <xf numFmtId="0" fontId="0" fillId="3" borderId="6" xfId="0" applyFill="1" applyBorder="1" applyAlignment="1">
      <alignment horizontal="left"/>
    </xf>
    <xf numFmtId="0" fontId="5" fillId="3" borderId="8" xfId="0" applyFont="1" applyFill="1" applyBorder="1" applyAlignment="1">
      <alignment horizontal="left"/>
    </xf>
    <xf numFmtId="164" fontId="5" fillId="3" borderId="9" xfId="1" applyNumberFormat="1" applyFont="1" applyFill="1" applyBorder="1"/>
    <xf numFmtId="0" fontId="0" fillId="3" borderId="0" xfId="0" applyFill="1" applyBorder="1"/>
    <xf numFmtId="164" fontId="0" fillId="3" borderId="0" xfId="1" applyNumberFormat="1" applyFont="1" applyFill="1" applyBorder="1"/>
    <xf numFmtId="0" fontId="7" fillId="3" borderId="4" xfId="4" applyFill="1" applyBorder="1" applyAlignment="1">
      <alignment horizontal="left"/>
    </xf>
    <xf numFmtId="0" fontId="7" fillId="3" borderId="6" xfId="4" applyFill="1" applyBorder="1" applyAlignment="1">
      <alignment horizontal="left"/>
    </xf>
    <xf numFmtId="0" fontId="5" fillId="3" borderId="6" xfId="0" applyFont="1" applyFill="1" applyBorder="1" applyAlignment="1">
      <alignment horizontal="left"/>
    </xf>
    <xf numFmtId="164" fontId="5" fillId="3" borderId="10" xfId="1" applyNumberFormat="1" applyFont="1" applyFill="1" applyBorder="1"/>
    <xf numFmtId="164" fontId="5" fillId="3" borderId="11" xfId="1" applyNumberFormat="1" applyFont="1" applyFill="1" applyBorder="1"/>
    <xf numFmtId="164" fontId="5" fillId="3" borderId="10" xfId="0" applyNumberFormat="1" applyFont="1" applyFill="1" applyBorder="1"/>
    <xf numFmtId="164" fontId="5" fillId="3" borderId="11" xfId="0" applyNumberFormat="1" applyFont="1" applyFill="1" applyBorder="1"/>
    <xf numFmtId="0" fontId="0" fillId="3" borderId="12" xfId="0" applyFill="1" applyBorder="1"/>
    <xf numFmtId="164" fontId="0" fillId="3" borderId="12" xfId="1" applyNumberFormat="1" applyFont="1" applyFill="1" applyBorder="1"/>
    <xf numFmtId="0" fontId="0" fillId="3" borderId="4" xfId="0" applyFill="1" applyBorder="1" applyAlignment="1">
      <alignment horizontal="left"/>
    </xf>
    <xf numFmtId="10" fontId="0" fillId="4" borderId="5" xfId="2" applyNumberFormat="1" applyFont="1" applyFill="1" applyBorder="1"/>
    <xf numFmtId="1" fontId="0" fillId="4" borderId="7" xfId="0" applyNumberFormat="1" applyFont="1" applyFill="1" applyBorder="1"/>
    <xf numFmtId="164" fontId="0" fillId="3" borderId="10" xfId="1" applyNumberFormat="1" applyFont="1" applyFill="1" applyBorder="1"/>
    <xf numFmtId="164" fontId="0" fillId="3" borderId="7" xfId="1" applyNumberFormat="1" applyFont="1" applyFill="1" applyBorder="1"/>
    <xf numFmtId="44" fontId="0" fillId="0" borderId="0" xfId="1" applyFont="1"/>
    <xf numFmtId="164" fontId="0" fillId="3" borderId="0" xfId="1" applyNumberFormat="1" applyFont="1" applyFill="1"/>
    <xf numFmtId="0" fontId="5" fillId="3" borderId="0" xfId="0" applyFont="1" applyFill="1"/>
    <xf numFmtId="9" fontId="0" fillId="4" borderId="7" xfId="2" applyFont="1" applyFill="1" applyBorder="1"/>
    <xf numFmtId="164" fontId="5" fillId="3" borderId="9" xfId="0" applyNumberFormat="1" applyFont="1" applyFill="1" applyBorder="1"/>
    <xf numFmtId="0" fontId="0" fillId="3" borderId="0" xfId="0" applyFill="1" applyBorder="1" applyAlignment="1">
      <alignment horizontal="left"/>
    </xf>
    <xf numFmtId="0" fontId="7" fillId="3" borderId="4" xfId="4" applyFill="1" applyBorder="1"/>
    <xf numFmtId="164" fontId="5" fillId="3" borderId="13" xfId="0" applyNumberFormat="1" applyFont="1" applyFill="1" applyBorder="1"/>
    <xf numFmtId="0" fontId="0" fillId="3" borderId="14" xfId="0" applyFill="1" applyBorder="1"/>
    <xf numFmtId="164" fontId="0" fillId="3" borderId="13" xfId="0" applyNumberFormat="1" applyFill="1" applyBorder="1"/>
    <xf numFmtId="0" fontId="0" fillId="3" borderId="8" xfId="0" applyFill="1" applyBorder="1"/>
    <xf numFmtId="164" fontId="0" fillId="3" borderId="11" xfId="0" applyNumberFormat="1" applyFill="1" applyBorder="1"/>
    <xf numFmtId="164" fontId="0" fillId="4" borderId="15" xfId="1" applyNumberFormat="1" applyFont="1" applyFill="1" applyBorder="1"/>
    <xf numFmtId="9" fontId="0" fillId="3" borderId="4" xfId="0" applyNumberFormat="1" applyFill="1" applyBorder="1" applyAlignment="1">
      <alignment horizontal="left"/>
    </xf>
    <xf numFmtId="164" fontId="0" fillId="3" borderId="5" xfId="0" applyNumberFormat="1" applyFill="1" applyBorder="1"/>
    <xf numFmtId="9" fontId="0" fillId="3" borderId="14" xfId="0" applyNumberFormat="1" applyFill="1" applyBorder="1" applyAlignment="1">
      <alignment horizontal="left"/>
    </xf>
    <xf numFmtId="0" fontId="0" fillId="3" borderId="16" xfId="0" applyFill="1" applyBorder="1"/>
    <xf numFmtId="0" fontId="0" fillId="3" borderId="7" xfId="0" applyFill="1" applyBorder="1"/>
    <xf numFmtId="9" fontId="0" fillId="3" borderId="8" xfId="0" applyNumberFormat="1" applyFill="1" applyBorder="1" applyAlignment="1">
      <alignment horizontal="left"/>
    </xf>
    <xf numFmtId="0" fontId="5" fillId="3" borderId="14" xfId="0" applyFont="1" applyFill="1" applyBorder="1"/>
    <xf numFmtId="44" fontId="0" fillId="3" borderId="0" xfId="0" applyNumberFormat="1" applyFill="1"/>
    <xf numFmtId="0" fontId="6" fillId="0" borderId="0" xfId="0" applyFont="1" applyFill="1"/>
    <xf numFmtId="164" fontId="6" fillId="0" borderId="0" xfId="0" applyNumberFormat="1" applyFont="1"/>
    <xf numFmtId="0" fontId="4" fillId="0" borderId="0" xfId="0" applyFont="1" applyFill="1"/>
    <xf numFmtId="0" fontId="4" fillId="0" borderId="0" xfId="0" applyFont="1"/>
    <xf numFmtId="0" fontId="8" fillId="3" borderId="0" xfId="0" applyFont="1" applyFill="1"/>
    <xf numFmtId="0" fontId="8" fillId="0" borderId="0" xfId="0" applyFont="1" applyFill="1"/>
    <xf numFmtId="0" fontId="9" fillId="3" borderId="0" xfId="0" applyFont="1" applyFill="1" applyBorder="1" applyAlignment="1">
      <alignment horizontal="center"/>
    </xf>
    <xf numFmtId="0" fontId="0" fillId="3" borderId="0" xfId="0" applyFill="1" applyProtection="1"/>
    <xf numFmtId="165" fontId="0" fillId="3" borderId="0" xfId="0" applyNumberFormat="1" applyFill="1" applyProtection="1"/>
    <xf numFmtId="0" fontId="0" fillId="3" borderId="0" xfId="0" applyFill="1" applyAlignment="1" applyProtection="1">
      <alignment horizontal="right"/>
    </xf>
    <xf numFmtId="0" fontId="0" fillId="0" borderId="0" xfId="0" applyProtection="1"/>
    <xf numFmtId="0" fontId="0" fillId="7" borderId="18" xfId="0" applyFill="1" applyBorder="1" applyAlignment="1" applyProtection="1">
      <alignment horizontal="center"/>
    </xf>
    <xf numFmtId="0" fontId="0" fillId="7" borderId="19" xfId="0" applyFill="1" applyBorder="1" applyAlignment="1" applyProtection="1">
      <alignment horizontal="center"/>
    </xf>
    <xf numFmtId="165" fontId="0" fillId="7" borderId="19" xfId="0" applyNumberFormat="1" applyFill="1" applyBorder="1" applyAlignment="1" applyProtection="1">
      <alignment horizontal="center"/>
    </xf>
    <xf numFmtId="44" fontId="0" fillId="8" borderId="19" xfId="1" applyNumberFormat="1" applyFont="1" applyFill="1" applyBorder="1" applyProtection="1">
      <protection locked="0"/>
    </xf>
    <xf numFmtId="166" fontId="0" fillId="8" borderId="19" xfId="2" applyNumberFormat="1" applyFont="1" applyFill="1" applyBorder="1" applyProtection="1">
      <protection locked="0"/>
    </xf>
    <xf numFmtId="44" fontId="0" fillId="8" borderId="19" xfId="1" applyFont="1" applyFill="1" applyBorder="1" applyProtection="1">
      <protection locked="0"/>
    </xf>
    <xf numFmtId="1" fontId="0" fillId="8" borderId="19" xfId="2" applyNumberFormat="1" applyFont="1" applyFill="1" applyBorder="1" applyProtection="1">
      <protection locked="0"/>
    </xf>
    <xf numFmtId="165" fontId="0" fillId="0" borderId="0" xfId="0" applyNumberFormat="1" applyProtection="1"/>
    <xf numFmtId="165" fontId="0" fillId="0" borderId="0" xfId="1" applyNumberFormat="1" applyFont="1" applyProtection="1"/>
    <xf numFmtId="8" fontId="0" fillId="0" borderId="0" xfId="0" applyNumberFormat="1" applyAlignment="1" applyProtection="1">
      <alignment horizontal="right"/>
    </xf>
    <xf numFmtId="8" fontId="0" fillId="0" borderId="0" xfId="1" applyNumberFormat="1" applyFont="1" applyFill="1" applyAlignment="1" applyProtection="1">
      <alignment horizontal="right"/>
    </xf>
    <xf numFmtId="9" fontId="0" fillId="0" borderId="0" xfId="2" applyFont="1" applyProtection="1"/>
    <xf numFmtId="8" fontId="0" fillId="0" borderId="19" xfId="0" applyNumberFormat="1" applyBorder="1" applyProtection="1"/>
    <xf numFmtId="166" fontId="0" fillId="0" borderId="19" xfId="0" applyNumberFormat="1" applyBorder="1" applyProtection="1"/>
    <xf numFmtId="1" fontId="0" fillId="0" borderId="19" xfId="2" applyNumberFormat="1" applyFont="1" applyFill="1" applyBorder="1" applyProtection="1"/>
    <xf numFmtId="8" fontId="0" fillId="0" borderId="0" xfId="1" applyNumberFormat="1" applyFont="1" applyAlignment="1" applyProtection="1">
      <alignment horizontal="right"/>
    </xf>
    <xf numFmtId="0" fontId="0" fillId="5" borderId="0" xfId="0" applyFill="1" applyProtection="1"/>
    <xf numFmtId="8" fontId="0" fillId="0" borderId="0" xfId="0" applyNumberFormat="1" applyProtection="1"/>
    <xf numFmtId="0" fontId="0" fillId="3" borderId="20" xfId="0" applyFill="1" applyBorder="1" applyProtection="1"/>
    <xf numFmtId="0" fontId="0" fillId="3" borderId="21" xfId="0" applyFill="1" applyBorder="1" applyProtection="1"/>
    <xf numFmtId="165" fontId="0" fillId="8" borderId="18" xfId="0" applyNumberFormat="1" applyFill="1" applyBorder="1" applyProtection="1"/>
    <xf numFmtId="165" fontId="0" fillId="3" borderId="22" xfId="0" applyNumberFormat="1" applyFill="1" applyBorder="1" applyProtection="1"/>
    <xf numFmtId="0" fontId="0" fillId="3" borderId="23" xfId="0" applyFill="1" applyBorder="1" applyProtection="1"/>
    <xf numFmtId="165" fontId="0" fillId="8" borderId="24" xfId="0" applyNumberFormat="1" applyFill="1" applyBorder="1" applyProtection="1"/>
    <xf numFmtId="0" fontId="0" fillId="0" borderId="0" xfId="0" applyAlignment="1" applyProtection="1">
      <alignment horizontal="right"/>
    </xf>
    <xf numFmtId="0" fontId="5" fillId="3" borderId="0" xfId="0" applyFont="1" applyFill="1" applyBorder="1" applyAlignment="1">
      <alignment horizontal="center"/>
    </xf>
    <xf numFmtId="0" fontId="7" fillId="3" borderId="3" xfId="4" applyFill="1" applyBorder="1" applyAlignment="1"/>
    <xf numFmtId="0" fontId="0" fillId="4" borderId="3" xfId="0" applyFill="1" applyBorder="1" applyAlignment="1">
      <alignment horizontal="left"/>
    </xf>
    <xf numFmtId="0" fontId="3" fillId="2" borderId="0" xfId="0" applyFont="1" applyFill="1" applyBorder="1" applyAlignment="1">
      <alignment horizontal="center"/>
    </xf>
    <xf numFmtId="0" fontId="7" fillId="3" borderId="2" xfId="4" applyFill="1" applyBorder="1" applyAlignment="1">
      <alignment horizontal="center"/>
    </xf>
    <xf numFmtId="0" fontId="0" fillId="3" borderId="3" xfId="0" applyFill="1" applyBorder="1" applyAlignment="1"/>
    <xf numFmtId="0" fontId="2" fillId="3" borderId="1" xfId="3" applyFill="1" applyAlignment="1">
      <alignment horizontal="center"/>
    </xf>
    <xf numFmtId="1" fontId="0" fillId="4" borderId="0" xfId="0" applyNumberFormat="1" applyFont="1" applyFill="1" applyBorder="1" applyAlignment="1">
      <alignment horizontal="center"/>
    </xf>
    <xf numFmtId="1" fontId="0" fillId="4" borderId="7" xfId="0" applyNumberFormat="1" applyFont="1" applyFill="1" applyBorder="1" applyAlignment="1">
      <alignment horizontal="center"/>
    </xf>
    <xf numFmtId="44" fontId="0" fillId="0" borderId="19" xfId="0" applyNumberFormat="1" applyBorder="1" applyAlignment="1" applyProtection="1">
      <alignment horizontal="center"/>
    </xf>
    <xf numFmtId="0" fontId="0" fillId="0" borderId="0" xfId="0" applyFill="1" applyAlignment="1" applyProtection="1">
      <alignment horizontal="left" vertical="center" wrapText="1"/>
    </xf>
    <xf numFmtId="0" fontId="0" fillId="5" borderId="0" xfId="0" applyFill="1" applyAlignment="1">
      <alignment horizontal="center" vertical="center"/>
    </xf>
    <xf numFmtId="0" fontId="10" fillId="6" borderId="17" xfId="0" applyFont="1" applyFill="1" applyBorder="1" applyAlignment="1" applyProtection="1">
      <alignment horizontal="center" vertical="center"/>
    </xf>
    <xf numFmtId="0" fontId="10" fillId="6" borderId="0" xfId="0" applyFont="1" applyFill="1" applyBorder="1" applyAlignment="1" applyProtection="1">
      <alignment horizontal="center" vertical="center"/>
    </xf>
    <xf numFmtId="0" fontId="0" fillId="7" borderId="19" xfId="0" applyFill="1" applyBorder="1" applyAlignment="1" applyProtection="1">
      <alignment horizontal="center"/>
    </xf>
    <xf numFmtId="44" fontId="0" fillId="0" borderId="19" xfId="1" applyFont="1" applyBorder="1" applyAlignment="1" applyProtection="1">
      <alignment horizontal="center" vertical="center"/>
    </xf>
  </cellXfs>
  <cellStyles count="5">
    <cellStyle name="Currency" xfId="1" builtinId="4"/>
    <cellStyle name="Heading 2" xfId="3" builtinId="17"/>
    <cellStyle name="Hyperlink" xfId="4"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B83-4938-B15C-8A417FF18F1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B83-4938-B15C-8A417FF18F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B83-4938-B15C-8A417FF18F1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B83-4938-B15C-8A417FF18F1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B83-4938-B15C-8A417FF18F1A}"/>
              </c:ext>
            </c:extLst>
          </c:dPt>
          <c:dPt>
            <c:idx val="5"/>
            <c:bubble3D val="0"/>
            <c:spPr>
              <a:solidFill>
                <a:srgbClr val="C00000"/>
              </a:solidFill>
              <a:ln w="19050">
                <a:solidFill>
                  <a:schemeClr val="lt1"/>
                </a:solidFill>
              </a:ln>
              <a:effectLst/>
            </c:spPr>
            <c:extLst>
              <c:ext xmlns:c16="http://schemas.microsoft.com/office/drawing/2014/chart" uri="{C3380CC4-5D6E-409C-BE32-E72D297353CC}">
                <c16:uniqueId val="{0000000B-AB83-4938-B15C-8A417FF18F1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B83-4938-B15C-8A417FF18F1A}"/>
              </c:ext>
            </c:extLst>
          </c:dPt>
          <c:dPt>
            <c:idx val="7"/>
            <c:bubble3D val="0"/>
            <c:spPr>
              <a:solidFill>
                <a:schemeClr val="accent6"/>
              </a:solidFill>
              <a:ln w="19050">
                <a:solidFill>
                  <a:schemeClr val="lt1"/>
                </a:solidFill>
              </a:ln>
              <a:effectLst/>
            </c:spPr>
            <c:extLst>
              <c:ext xmlns:c16="http://schemas.microsoft.com/office/drawing/2014/chart" uri="{C3380CC4-5D6E-409C-BE32-E72D297353CC}">
                <c16:uniqueId val="{0000000F-AB83-4938-B15C-8A417FF18F1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'Printable Plan'!$A$99:$A$106</c:f>
              <c:strCache>
                <c:ptCount val="8"/>
                <c:pt idx="0">
                  <c:v>Living</c:v>
                </c:pt>
                <c:pt idx="1">
                  <c:v>Transportation</c:v>
                </c:pt>
                <c:pt idx="2">
                  <c:v>Eating</c:v>
                </c:pt>
                <c:pt idx="3">
                  <c:v>Fun</c:v>
                </c:pt>
                <c:pt idx="4">
                  <c:v>Personal Care</c:v>
                </c:pt>
                <c:pt idx="5">
                  <c:v>Student Loans</c:v>
                </c:pt>
                <c:pt idx="6">
                  <c:v>Other</c:v>
                </c:pt>
                <c:pt idx="7">
                  <c:v>Savings</c:v>
                </c:pt>
              </c:strCache>
            </c:strRef>
          </c:cat>
          <c:val>
            <c:numRef>
              <c:f>'Printable Plan'!$B$100:$B$107</c:f>
              <c:numCache>
                <c:formatCode>_("$"* #,##0_);_("$"* \(#,##0\);_("$"*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AB83-4938-B15C-8A417FF18F1A}"/>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88352</xdr:colOff>
      <xdr:row>87</xdr:row>
      <xdr:rowOff>52551</xdr:rowOff>
    </xdr:from>
    <xdr:to>
      <xdr:col>3</xdr:col>
      <xdr:colOff>0</xdr:colOff>
      <xdr:row>87</xdr:row>
      <xdr:rowOff>183930</xdr:rowOff>
    </xdr:to>
    <xdr:sp macro="" textlink="">
      <xdr:nvSpPr>
        <xdr:cNvPr id="2" name="Left Arrow 1"/>
        <xdr:cNvSpPr/>
      </xdr:nvSpPr>
      <xdr:spPr>
        <a:xfrm>
          <a:off x="3031577" y="16626051"/>
          <a:ext cx="302173" cy="131379"/>
        </a:xfrm>
        <a:prstGeom prst="leftArrow">
          <a:avLst/>
        </a:prstGeom>
        <a:solidFill>
          <a:schemeClr val="bg2">
            <a:lumMod val="90000"/>
          </a:schemeClr>
        </a:solidFill>
        <a:ln>
          <a:solidFill>
            <a:schemeClr val="bg2">
              <a:lumMod val="9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76200</xdr:colOff>
      <xdr:row>85</xdr:row>
      <xdr:rowOff>28575</xdr:rowOff>
    </xdr:from>
    <xdr:to>
      <xdr:col>2</xdr:col>
      <xdr:colOff>378373</xdr:colOff>
      <xdr:row>85</xdr:row>
      <xdr:rowOff>159954</xdr:rowOff>
    </xdr:to>
    <xdr:sp macro="" textlink="">
      <xdr:nvSpPr>
        <xdr:cNvPr id="3" name="Left Arrow 2"/>
        <xdr:cNvSpPr/>
      </xdr:nvSpPr>
      <xdr:spPr>
        <a:xfrm>
          <a:off x="3019425" y="16221075"/>
          <a:ext cx="302173" cy="131379"/>
        </a:xfrm>
        <a:prstGeom prst="leftArrow">
          <a:avLst/>
        </a:prstGeom>
        <a:solidFill>
          <a:schemeClr val="bg2">
            <a:lumMod val="90000"/>
          </a:schemeClr>
        </a:solidFill>
        <a:ln>
          <a:solidFill>
            <a:schemeClr val="bg2">
              <a:lumMod val="9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103532</xdr:colOff>
      <xdr:row>56</xdr:row>
      <xdr:rowOff>3312</xdr:rowOff>
    </xdr:from>
    <xdr:to>
      <xdr:col>6</xdr:col>
      <xdr:colOff>637760</xdr:colOff>
      <xdr:row>71</xdr:row>
      <xdr:rowOff>49695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ashman\AppData\Local\Microsoft\Windows\Temporary%20Internet%20Files\Content.Outlook\CGOEES63\College%20Value%20Calculator_IN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ploadable%20Docs/College%20Value%20Calculator%20-%20Indiana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lege Plan"/>
      <sheetName val="Careers"/>
      <sheetName val="Sorted Careers"/>
      <sheetName val="Colleges IN"/>
      <sheetName val="Sorted Colleges"/>
      <sheetName val="List"/>
    </sheetNames>
    <sheetDataSet>
      <sheetData sheetId="0"/>
      <sheetData sheetId="1"/>
      <sheetData sheetId="2"/>
      <sheetData sheetId="3"/>
      <sheetData sheetId="4"/>
      <sheetData sheetId="5">
        <row r="2">
          <cell r="E2" t="str">
            <v>Anderson</v>
          </cell>
        </row>
        <row r="3">
          <cell r="E3" t="str">
            <v xml:space="preserve">Ball State </v>
          </cell>
        </row>
        <row r="4">
          <cell r="E4" t="str">
            <v>Bethel</v>
          </cell>
        </row>
        <row r="5">
          <cell r="E5" t="str">
            <v xml:space="preserve">Butler </v>
          </cell>
        </row>
        <row r="6">
          <cell r="E6" t="str">
            <v>DePauw</v>
          </cell>
        </row>
        <row r="7">
          <cell r="E7" t="str">
            <v>Grace College</v>
          </cell>
        </row>
        <row r="8">
          <cell r="E8" t="str">
            <v>Hanover</v>
          </cell>
        </row>
        <row r="9">
          <cell r="E9" t="str">
            <v>Huntington</v>
          </cell>
        </row>
        <row r="10">
          <cell r="E10" t="str">
            <v>Indiana Institute of Technology</v>
          </cell>
        </row>
        <row r="11">
          <cell r="E11" t="str">
            <v>Indiana State</v>
          </cell>
        </row>
        <row r="12">
          <cell r="E12" t="str">
            <v>Indiana Wesleyan</v>
          </cell>
        </row>
        <row r="13">
          <cell r="E13" t="str">
            <v>IPFW</v>
          </cell>
        </row>
        <row r="14">
          <cell r="E14" t="str">
            <v>IU</v>
          </cell>
        </row>
        <row r="15">
          <cell r="E15" t="str">
            <v>IU - South Bend</v>
          </cell>
        </row>
        <row r="16">
          <cell r="E16" t="str">
            <v>IUPUI</v>
          </cell>
        </row>
        <row r="17">
          <cell r="E17" t="str">
            <v>Ivy Tech</v>
          </cell>
        </row>
        <row r="18">
          <cell r="E18" t="str">
            <v>Manchester</v>
          </cell>
        </row>
        <row r="19">
          <cell r="E19" t="str">
            <v>Marian</v>
          </cell>
        </row>
        <row r="20">
          <cell r="E20" t="str">
            <v>Notre Dame</v>
          </cell>
        </row>
        <row r="21">
          <cell r="E21" t="str">
            <v xml:space="preserve">Purdue </v>
          </cell>
        </row>
        <row r="22">
          <cell r="E22" t="str">
            <v>Rose-Hulman</v>
          </cell>
        </row>
        <row r="23">
          <cell r="E23" t="str">
            <v>Saint Josephs</v>
          </cell>
        </row>
        <row r="24">
          <cell r="E24" t="str">
            <v>Saint Mary's</v>
          </cell>
        </row>
        <row r="25">
          <cell r="E25" t="str">
            <v>St. Francis</v>
          </cell>
        </row>
        <row r="26">
          <cell r="E26" t="str">
            <v>Taylor</v>
          </cell>
        </row>
        <row r="27">
          <cell r="E27" t="str">
            <v>Trine</v>
          </cell>
        </row>
        <row r="28">
          <cell r="E28" t="str">
            <v>U. of Evansville</v>
          </cell>
        </row>
        <row r="29">
          <cell r="E29" t="str">
            <v>U. of Indianapolis</v>
          </cell>
        </row>
        <row r="30">
          <cell r="E30" t="str">
            <v>U. of Southern Indiana</v>
          </cell>
        </row>
        <row r="31">
          <cell r="E31" t="str">
            <v>Valparaiso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lege Plan"/>
      <sheetName val="After College Budget"/>
      <sheetName val="Budget"/>
      <sheetName val="Sheet1"/>
      <sheetName val="Sheet2"/>
      <sheetName val="Sheet3"/>
      <sheetName val="Compare Schools"/>
      <sheetName val="Careers"/>
      <sheetName val="Sorted Careers"/>
      <sheetName val="Colleges IN"/>
      <sheetName val="Sorted Colleges"/>
      <sheetName val="List"/>
    </sheetNames>
    <sheetDataSet>
      <sheetData sheetId="0"/>
      <sheetData sheetId="1"/>
      <sheetData sheetId="2"/>
      <sheetData sheetId="3"/>
      <sheetData sheetId="4"/>
      <sheetData sheetId="5"/>
      <sheetData sheetId="6"/>
      <sheetData sheetId="7"/>
      <sheetData sheetId="8"/>
      <sheetData sheetId="9">
        <row r="7">
          <cell r="A7" t="str">
            <v>Notre Dame</v>
          </cell>
        </row>
      </sheetData>
      <sheetData sheetId="10"/>
      <sheetData sheetId="11">
        <row r="2">
          <cell r="E2" t="str">
            <v>Anderson</v>
          </cell>
        </row>
        <row r="3">
          <cell r="E3" t="str">
            <v xml:space="preserve">Ball State </v>
          </cell>
        </row>
        <row r="4">
          <cell r="E4" t="str">
            <v>Bethel</v>
          </cell>
        </row>
        <row r="5">
          <cell r="E5" t="str">
            <v xml:space="preserve">Butler </v>
          </cell>
        </row>
        <row r="6">
          <cell r="E6" t="str">
            <v>DePauw</v>
          </cell>
        </row>
        <row r="7">
          <cell r="E7" t="str">
            <v>Grace College</v>
          </cell>
        </row>
        <row r="8">
          <cell r="E8" t="str">
            <v>Hanover</v>
          </cell>
        </row>
        <row r="9">
          <cell r="E9" t="str">
            <v>Huntington</v>
          </cell>
        </row>
        <row r="10">
          <cell r="E10" t="str">
            <v>Indiana Institute of Technology</v>
          </cell>
        </row>
        <row r="11">
          <cell r="E11" t="str">
            <v>Indiana State</v>
          </cell>
        </row>
        <row r="12">
          <cell r="E12" t="str">
            <v>Indiana Wesleyan</v>
          </cell>
        </row>
        <row r="13">
          <cell r="E13" t="str">
            <v>IPFW</v>
          </cell>
        </row>
        <row r="14">
          <cell r="E14" t="str">
            <v>IU</v>
          </cell>
        </row>
        <row r="15">
          <cell r="E15" t="str">
            <v>IU - South Bend</v>
          </cell>
        </row>
        <row r="16">
          <cell r="E16" t="str">
            <v>IUPUI</v>
          </cell>
        </row>
        <row r="17">
          <cell r="E17" t="str">
            <v>Ivy Tech</v>
          </cell>
        </row>
        <row r="18">
          <cell r="E18" t="str">
            <v>Manchester</v>
          </cell>
        </row>
        <row r="19">
          <cell r="E19" t="str">
            <v>Marian</v>
          </cell>
        </row>
        <row r="20">
          <cell r="E20" t="str">
            <v>Notre Dame</v>
          </cell>
        </row>
        <row r="21">
          <cell r="E21" t="str">
            <v xml:space="preserve">Purdue </v>
          </cell>
        </row>
        <row r="22">
          <cell r="E22" t="str">
            <v>Rose-Hulman</v>
          </cell>
        </row>
        <row r="23">
          <cell r="E23" t="str">
            <v>Saint Josephs</v>
          </cell>
        </row>
        <row r="24">
          <cell r="E24" t="str">
            <v>Saint Mary's</v>
          </cell>
        </row>
        <row r="25">
          <cell r="E25" t="str">
            <v>St. Francis</v>
          </cell>
        </row>
        <row r="26">
          <cell r="E26" t="str">
            <v>Taylor</v>
          </cell>
        </row>
        <row r="27">
          <cell r="E27" t="str">
            <v>Trine</v>
          </cell>
        </row>
        <row r="28">
          <cell r="E28" t="str">
            <v>U. of Evansville</v>
          </cell>
        </row>
        <row r="29">
          <cell r="E29" t="str">
            <v>U. of Indianapolis</v>
          </cell>
        </row>
        <row r="30">
          <cell r="E30" t="str">
            <v>U. of Southern Indiana</v>
          </cell>
        </row>
        <row r="31">
          <cell r="E31" t="str">
            <v>Valparaiso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3riversfcu.org/students/student-resources/" TargetMode="External"/><Relationship Id="rId3" Type="http://schemas.openxmlformats.org/officeDocument/2006/relationships/hyperlink" Target="https://www.mynextmove.org/" TargetMode="External"/><Relationship Id="rId7" Type="http://schemas.openxmlformats.org/officeDocument/2006/relationships/hyperlink" Target="https://www.in.gov/che/4497.htm" TargetMode="External"/><Relationship Id="rId2" Type="http://schemas.openxmlformats.org/officeDocument/2006/relationships/hyperlink" Target="http://3riversfcu.studentchoice.org/" TargetMode="External"/><Relationship Id="rId1" Type="http://schemas.openxmlformats.org/officeDocument/2006/relationships/hyperlink" Target="https://studentaid.ed.gov/sa/types/loans/subsidized-unsubsidized" TargetMode="External"/><Relationship Id="rId6" Type="http://schemas.openxmlformats.org/officeDocument/2006/relationships/hyperlink" Target="https://www.3riversfcu.org/products/529-savings-plan" TargetMode="External"/><Relationship Id="rId11" Type="http://schemas.openxmlformats.org/officeDocument/2006/relationships/drawing" Target="../drawings/drawing1.xml"/><Relationship Id="rId5" Type="http://schemas.openxmlformats.org/officeDocument/2006/relationships/hyperlink" Target="https://studentaid.ed.gov/sa/" TargetMode="External"/><Relationship Id="rId10" Type="http://schemas.openxmlformats.org/officeDocument/2006/relationships/printerSettings" Target="../printerSettings/printerSettings1.bin"/><Relationship Id="rId4" Type="http://schemas.openxmlformats.org/officeDocument/2006/relationships/hyperlink" Target="https://nces.ed.gov/collegenavigator/" TargetMode="External"/><Relationship Id="rId9" Type="http://schemas.openxmlformats.org/officeDocument/2006/relationships/hyperlink" Target="https://www.zillow.com/fort-wayne-in-46825/"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nces.ed.gov/collegenavigator/" TargetMode="External"/><Relationship Id="rId7" Type="http://schemas.openxmlformats.org/officeDocument/2006/relationships/printerSettings" Target="../printerSettings/printerSettings2.bin"/><Relationship Id="rId2" Type="http://schemas.openxmlformats.org/officeDocument/2006/relationships/hyperlink" Target="http://3riversfcu.studentchoice.org/" TargetMode="External"/><Relationship Id="rId1" Type="http://schemas.openxmlformats.org/officeDocument/2006/relationships/hyperlink" Target="https://studentaid.ed.gov/sa/types/loans/subsidized-unsubsidized" TargetMode="External"/><Relationship Id="rId6" Type="http://schemas.openxmlformats.org/officeDocument/2006/relationships/hyperlink" Target="https://www.in.gov/che/4497.htm" TargetMode="External"/><Relationship Id="rId5" Type="http://schemas.openxmlformats.org/officeDocument/2006/relationships/hyperlink" Target="https://www.3riversfcu.org/products/529-savings-plan" TargetMode="External"/><Relationship Id="rId4" Type="http://schemas.openxmlformats.org/officeDocument/2006/relationships/hyperlink" Target="https://studentaid.ed.gov/s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109"/>
  <sheetViews>
    <sheetView tabSelected="1" topLeftCell="A25" zoomScale="70" zoomScaleNormal="70" workbookViewId="0">
      <selection activeCell="B52" sqref="B52"/>
    </sheetView>
  </sheetViews>
  <sheetFormatPr defaultRowHeight="15" x14ac:dyDescent="0.25"/>
  <cols>
    <col min="1" max="1" width="31.5703125" customWidth="1"/>
    <col min="2" max="2" width="12.5703125" bestFit="1" customWidth="1"/>
    <col min="3" max="3" width="5.85546875" customWidth="1"/>
    <col min="4" max="7" width="10.85546875" customWidth="1"/>
    <col min="8" max="8" width="10.85546875" style="2" customWidth="1"/>
    <col min="9" max="9" width="11.85546875" style="2" customWidth="1"/>
    <col min="10" max="12" width="11.85546875" customWidth="1"/>
    <col min="13" max="13" width="21.7109375" customWidth="1"/>
  </cols>
  <sheetData>
    <row r="1" spans="1:7" x14ac:dyDescent="0.25">
      <c r="A1" s="86" t="s">
        <v>0</v>
      </c>
      <c r="B1" s="86"/>
      <c r="C1" s="1"/>
      <c r="D1" s="1"/>
      <c r="E1" s="1"/>
      <c r="F1" s="1"/>
      <c r="G1" s="1"/>
    </row>
    <row r="2" spans="1:7" x14ac:dyDescent="0.25">
      <c r="A2" s="87" t="s">
        <v>1</v>
      </c>
      <c r="B2" s="87"/>
      <c r="C2" s="1"/>
      <c r="D2" s="88" t="s">
        <v>2</v>
      </c>
      <c r="E2" s="88"/>
      <c r="F2" s="85"/>
      <c r="G2" s="85"/>
    </row>
    <row r="3" spans="1:7" x14ac:dyDescent="0.25">
      <c r="A3" s="3" t="s">
        <v>3</v>
      </c>
      <c r="B3" s="4">
        <v>0</v>
      </c>
      <c r="C3" s="1"/>
      <c r="D3" s="88" t="s">
        <v>4</v>
      </c>
      <c r="E3" s="88"/>
      <c r="F3" s="85"/>
      <c r="G3" s="85"/>
    </row>
    <row r="4" spans="1:7" x14ac:dyDescent="0.25">
      <c r="A4" s="5" t="s">
        <v>5</v>
      </c>
      <c r="B4" s="6">
        <v>0</v>
      </c>
      <c r="C4" s="1"/>
      <c r="D4" s="84" t="s">
        <v>6</v>
      </c>
      <c r="E4" s="84"/>
      <c r="F4" s="85"/>
      <c r="G4" s="85"/>
    </row>
    <row r="5" spans="1:7" x14ac:dyDescent="0.25">
      <c r="A5" s="5" t="s">
        <v>7</v>
      </c>
      <c r="B5" s="6">
        <v>0</v>
      </c>
      <c r="C5" s="1"/>
      <c r="D5" s="1"/>
      <c r="E5" s="1"/>
      <c r="F5" s="1"/>
      <c r="G5" s="1"/>
    </row>
    <row r="6" spans="1:7" x14ac:dyDescent="0.25">
      <c r="A6" s="7" t="s">
        <v>8</v>
      </c>
      <c r="B6" s="6">
        <v>0</v>
      </c>
      <c r="C6" s="1"/>
      <c r="D6" s="1"/>
      <c r="E6" s="1"/>
      <c r="F6" s="1"/>
      <c r="G6" s="1"/>
    </row>
    <row r="7" spans="1:7" x14ac:dyDescent="0.25">
      <c r="A7" s="8" t="s">
        <v>9</v>
      </c>
      <c r="B7" s="9">
        <f>IF(B2=0,SUM(B3:B6),B2)</f>
        <v>0</v>
      </c>
      <c r="C7" s="1"/>
      <c r="D7" s="1"/>
      <c r="E7" s="1"/>
      <c r="F7" s="1"/>
      <c r="G7" s="1"/>
    </row>
    <row r="8" spans="1:7" x14ac:dyDescent="0.25">
      <c r="A8" s="10"/>
      <c r="B8" s="11"/>
      <c r="C8" s="1"/>
      <c r="D8" s="1"/>
      <c r="E8" s="1"/>
      <c r="F8" s="1"/>
      <c r="G8" s="1"/>
    </row>
    <row r="9" spans="1:7" x14ac:dyDescent="0.25">
      <c r="A9" s="83" t="s">
        <v>10</v>
      </c>
      <c r="B9" s="83"/>
      <c r="C9" s="1"/>
      <c r="D9" s="1"/>
      <c r="E9" s="1"/>
      <c r="F9" s="1"/>
      <c r="G9" s="1"/>
    </row>
    <row r="10" spans="1:7" x14ac:dyDescent="0.25">
      <c r="A10" s="12" t="s">
        <v>11</v>
      </c>
      <c r="B10" s="4">
        <v>0</v>
      </c>
      <c r="C10" s="1"/>
      <c r="D10" s="1"/>
      <c r="E10" s="1"/>
      <c r="F10" s="1"/>
      <c r="G10" s="1"/>
    </row>
    <row r="11" spans="1:7" x14ac:dyDescent="0.25">
      <c r="A11" s="13" t="s">
        <v>12</v>
      </c>
      <c r="B11" s="6">
        <v>0</v>
      </c>
      <c r="C11" s="1"/>
      <c r="D11" s="1"/>
      <c r="E11" s="1"/>
      <c r="F11" s="1"/>
      <c r="G11" s="1"/>
    </row>
    <row r="12" spans="1:7" x14ac:dyDescent="0.25">
      <c r="A12" s="7" t="s">
        <v>13</v>
      </c>
      <c r="B12" s="6">
        <v>0</v>
      </c>
      <c r="C12" s="1"/>
      <c r="D12" s="1"/>
      <c r="E12" s="1"/>
      <c r="F12" s="1"/>
      <c r="G12" s="1"/>
    </row>
    <row r="13" spans="1:7" x14ac:dyDescent="0.25">
      <c r="A13" s="7" t="s">
        <v>14</v>
      </c>
      <c r="B13" s="6">
        <v>0</v>
      </c>
      <c r="C13" s="1"/>
      <c r="D13" s="1"/>
      <c r="E13" s="1"/>
      <c r="F13" s="1"/>
      <c r="G13" s="1"/>
    </row>
    <row r="14" spans="1:7" x14ac:dyDescent="0.25">
      <c r="A14" s="8" t="s">
        <v>15</v>
      </c>
      <c r="B14" s="9">
        <f>IF(B9=0,SUM(B10:B13),B9)</f>
        <v>0</v>
      </c>
      <c r="C14" s="1"/>
      <c r="D14" s="1"/>
      <c r="E14" s="1"/>
      <c r="F14" s="1"/>
      <c r="G14" s="1"/>
    </row>
    <row r="15" spans="1:7" x14ac:dyDescent="0.25">
      <c r="A15" s="10"/>
      <c r="B15" s="11"/>
      <c r="C15" s="1"/>
      <c r="D15" s="1"/>
      <c r="E15" s="1"/>
      <c r="F15" s="1"/>
      <c r="G15" s="1"/>
    </row>
    <row r="16" spans="1:7" x14ac:dyDescent="0.25">
      <c r="A16" s="83" t="s">
        <v>16</v>
      </c>
      <c r="B16" s="83"/>
      <c r="C16" s="1"/>
      <c r="D16" s="1"/>
      <c r="E16" s="1"/>
      <c r="F16" s="1"/>
      <c r="G16" s="1"/>
    </row>
    <row r="17" spans="1:12" x14ac:dyDescent="0.25">
      <c r="A17" s="12" t="s">
        <v>17</v>
      </c>
      <c r="B17" s="4">
        <v>0</v>
      </c>
      <c r="C17" s="1"/>
      <c r="D17" s="1"/>
      <c r="E17" s="1"/>
      <c r="F17" s="1"/>
      <c r="G17" s="1"/>
      <c r="H17"/>
      <c r="I17"/>
    </row>
    <row r="18" spans="1:12" x14ac:dyDescent="0.25">
      <c r="A18" s="7" t="s">
        <v>18</v>
      </c>
      <c r="B18" s="6">
        <v>0</v>
      </c>
      <c r="C18" s="1"/>
      <c r="D18" s="1"/>
      <c r="E18" s="1"/>
      <c r="F18" s="1"/>
      <c r="G18" s="1"/>
      <c r="H18"/>
      <c r="I18"/>
    </row>
    <row r="19" spans="1:12" x14ac:dyDescent="0.25">
      <c r="A19" s="7" t="s">
        <v>19</v>
      </c>
      <c r="B19" s="6">
        <v>0</v>
      </c>
      <c r="C19" s="1"/>
      <c r="D19" s="1"/>
      <c r="E19" s="1"/>
      <c r="F19" s="1"/>
      <c r="G19" s="1"/>
      <c r="H19"/>
      <c r="I19"/>
    </row>
    <row r="20" spans="1:12" x14ac:dyDescent="0.25">
      <c r="A20" s="7" t="s">
        <v>20</v>
      </c>
      <c r="B20" s="6">
        <v>0</v>
      </c>
      <c r="C20" s="1"/>
      <c r="D20" s="1"/>
      <c r="E20" s="1"/>
      <c r="F20" s="1"/>
      <c r="G20" s="1"/>
      <c r="H20"/>
      <c r="I20"/>
    </row>
    <row r="21" spans="1:12" x14ac:dyDescent="0.25">
      <c r="A21" s="14" t="s">
        <v>21</v>
      </c>
      <c r="B21" s="15">
        <f>IF(B16=0,SUM(B17:B20),B16)</f>
        <v>0</v>
      </c>
      <c r="C21" s="1"/>
      <c r="D21" s="1"/>
      <c r="E21" s="1"/>
      <c r="F21" s="1"/>
      <c r="G21" s="1"/>
      <c r="H21"/>
      <c r="I21"/>
    </row>
    <row r="22" spans="1:12" x14ac:dyDescent="0.25">
      <c r="A22" s="8" t="s">
        <v>22</v>
      </c>
      <c r="B22" s="16">
        <f>IF(B7-B14-B21&lt;0,"No Need",B7-B14-B21)</f>
        <v>0</v>
      </c>
      <c r="C22" s="1"/>
      <c r="D22" s="1"/>
      <c r="E22" s="1"/>
      <c r="F22" s="1"/>
      <c r="G22" s="1"/>
      <c r="H22"/>
      <c r="I22"/>
    </row>
    <row r="23" spans="1:12" x14ac:dyDescent="0.25">
      <c r="A23" s="10"/>
      <c r="B23" s="11"/>
      <c r="C23" s="1"/>
      <c r="D23" s="1"/>
      <c r="E23" s="1"/>
      <c r="F23" s="1"/>
      <c r="G23" s="1"/>
      <c r="H23"/>
      <c r="I23"/>
    </row>
    <row r="24" spans="1:12" x14ac:dyDescent="0.25">
      <c r="A24" s="83" t="s">
        <v>23</v>
      </c>
      <c r="B24" s="83"/>
      <c r="C24" s="1"/>
      <c r="D24" s="1"/>
      <c r="E24" s="1"/>
      <c r="F24" s="1"/>
      <c r="G24" s="1"/>
      <c r="H24"/>
      <c r="I24"/>
    </row>
    <row r="25" spans="1:12" x14ac:dyDescent="0.25">
      <c r="A25" s="12" t="s">
        <v>24</v>
      </c>
      <c r="B25" s="4">
        <v>0</v>
      </c>
      <c r="C25" s="1"/>
      <c r="D25" s="1"/>
      <c r="E25" s="1"/>
      <c r="F25" s="1"/>
      <c r="G25" s="1"/>
      <c r="H25"/>
      <c r="I25"/>
    </row>
    <row r="26" spans="1:12" x14ac:dyDescent="0.25">
      <c r="A26" s="7" t="s">
        <v>25</v>
      </c>
      <c r="B26" s="6">
        <v>0</v>
      </c>
      <c r="C26" s="1"/>
      <c r="D26" s="1"/>
      <c r="E26" s="1"/>
      <c r="F26" s="1"/>
      <c r="G26" s="1"/>
      <c r="H26"/>
      <c r="I26"/>
    </row>
    <row r="27" spans="1:12" x14ac:dyDescent="0.25">
      <c r="A27" s="13" t="s">
        <v>26</v>
      </c>
      <c r="B27" s="17">
        <f>IFERROR(IF(B22-SUM(B25:B26)&lt;0,0,(B22-SUM(B25:B26))),0)</f>
        <v>0</v>
      </c>
      <c r="C27" s="1"/>
      <c r="D27" s="1"/>
      <c r="E27" s="1"/>
      <c r="F27" s="1"/>
      <c r="G27" s="1"/>
      <c r="H27"/>
      <c r="I27"/>
    </row>
    <row r="28" spans="1:12" x14ac:dyDescent="0.25">
      <c r="A28" s="8" t="s">
        <v>27</v>
      </c>
      <c r="B28" s="18">
        <f>SUM(B25:B27)</f>
        <v>0</v>
      </c>
      <c r="C28" s="1"/>
      <c r="D28" s="1"/>
      <c r="E28" s="1"/>
      <c r="F28" s="1"/>
      <c r="G28" s="1"/>
      <c r="H28"/>
      <c r="I28"/>
    </row>
    <row r="29" spans="1:12" x14ac:dyDescent="0.25">
      <c r="A29" s="19"/>
      <c r="B29" s="20"/>
      <c r="C29" s="1"/>
      <c r="D29" s="1"/>
      <c r="E29" s="1"/>
      <c r="F29" s="1"/>
      <c r="G29" s="1"/>
    </row>
    <row r="30" spans="1:12" x14ac:dyDescent="0.25">
      <c r="A30" s="10"/>
      <c r="B30" s="11"/>
      <c r="C30" s="10"/>
      <c r="D30" s="1"/>
      <c r="E30" s="1"/>
      <c r="F30" s="1"/>
      <c r="G30" s="1"/>
      <c r="J30" s="2"/>
      <c r="K30" s="2"/>
      <c r="L30" s="2"/>
    </row>
    <row r="31" spans="1:12" x14ac:dyDescent="0.25">
      <c r="A31" s="21" t="s">
        <v>28</v>
      </c>
      <c r="B31" s="22">
        <v>0.08</v>
      </c>
      <c r="C31" s="1"/>
      <c r="D31" s="1"/>
      <c r="E31" s="1"/>
      <c r="F31" s="1"/>
      <c r="G31" s="1"/>
      <c r="J31" s="2"/>
      <c r="K31" s="2"/>
      <c r="L31" s="2"/>
    </row>
    <row r="32" spans="1:12" x14ac:dyDescent="0.25">
      <c r="A32" s="7" t="s">
        <v>29</v>
      </c>
      <c r="B32" s="23">
        <v>10</v>
      </c>
      <c r="C32" s="1"/>
      <c r="D32" s="1"/>
      <c r="E32" s="1"/>
      <c r="F32" s="1"/>
      <c r="G32" s="1"/>
      <c r="J32" s="2"/>
      <c r="K32" s="2"/>
      <c r="L32" s="2"/>
    </row>
    <row r="33" spans="1:13" x14ac:dyDescent="0.25">
      <c r="A33" s="7" t="s">
        <v>30</v>
      </c>
      <c r="B33" s="23">
        <v>4</v>
      </c>
      <c r="C33" s="1"/>
      <c r="D33" s="1"/>
      <c r="E33" s="1"/>
      <c r="F33" s="1"/>
      <c r="G33" s="1"/>
      <c r="J33" s="2"/>
      <c r="K33" s="2"/>
      <c r="L33" s="2"/>
    </row>
    <row r="34" spans="1:13" x14ac:dyDescent="0.25">
      <c r="A34" s="7" t="s">
        <v>31</v>
      </c>
      <c r="B34" s="24">
        <f>-PMT(B31/12,B32*12,B36)</f>
        <v>0</v>
      </c>
      <c r="C34" s="1"/>
      <c r="D34" s="1"/>
      <c r="E34" s="1"/>
      <c r="F34" s="1"/>
      <c r="G34" s="1"/>
      <c r="J34" s="2"/>
      <c r="K34" s="2"/>
      <c r="L34" s="2"/>
    </row>
    <row r="35" spans="1:13" x14ac:dyDescent="0.25">
      <c r="A35" s="7" t="s">
        <v>32</v>
      </c>
      <c r="B35" s="25">
        <f>IFERROR(-CUMIPMT(B31/12,B32*12,B36,1,B32*12,0),0)</f>
        <v>0</v>
      </c>
      <c r="C35" s="1"/>
      <c r="D35" s="1"/>
      <c r="E35" s="1"/>
      <c r="F35" s="1"/>
      <c r="G35" s="1"/>
      <c r="J35" s="2"/>
      <c r="K35" s="2"/>
      <c r="L35" s="2"/>
    </row>
    <row r="36" spans="1:13" x14ac:dyDescent="0.25">
      <c r="A36" s="8" t="s">
        <v>33</v>
      </c>
      <c r="B36" s="18">
        <f>B28*B33</f>
        <v>0</v>
      </c>
      <c r="C36" s="1"/>
      <c r="D36" s="1"/>
      <c r="E36" s="1"/>
      <c r="F36" s="1"/>
      <c r="G36" s="1"/>
      <c r="J36" s="2"/>
      <c r="K36" s="2"/>
      <c r="L36" s="2"/>
      <c r="M36" s="26"/>
    </row>
    <row r="37" spans="1:13" x14ac:dyDescent="0.25">
      <c r="A37" s="1"/>
      <c r="B37" s="1"/>
      <c r="C37" s="1"/>
      <c r="D37" s="1"/>
      <c r="E37" s="1"/>
      <c r="F37" s="1"/>
      <c r="G37" s="1"/>
      <c r="J37" s="2"/>
      <c r="K37" s="2"/>
      <c r="L37" s="2"/>
    </row>
    <row r="38" spans="1:13" x14ac:dyDescent="0.25">
      <c r="A38" s="1"/>
      <c r="B38" s="27"/>
      <c r="C38" s="1"/>
      <c r="D38" s="1"/>
      <c r="E38" s="1"/>
      <c r="F38" s="1"/>
      <c r="G38" s="1"/>
      <c r="J38" s="2"/>
      <c r="K38" s="2"/>
      <c r="L38" s="2"/>
    </row>
    <row r="39" spans="1:13" x14ac:dyDescent="0.25">
      <c r="A39" s="1"/>
      <c r="B39" s="27"/>
      <c r="C39" s="1"/>
      <c r="D39" s="1"/>
      <c r="E39" s="1"/>
      <c r="F39" s="1"/>
      <c r="G39" s="1"/>
    </row>
    <row r="40" spans="1:13" x14ac:dyDescent="0.25">
      <c r="A40" s="1"/>
      <c r="B40" s="27"/>
      <c r="C40" s="1"/>
      <c r="D40" s="1"/>
      <c r="E40" s="1"/>
      <c r="F40" s="1"/>
      <c r="G40" s="1"/>
    </row>
    <row r="41" spans="1:13" x14ac:dyDescent="0.25">
      <c r="A41" s="1"/>
      <c r="B41" s="27"/>
      <c r="C41" s="1"/>
      <c r="D41" s="1"/>
      <c r="E41" s="1"/>
      <c r="F41" s="1"/>
      <c r="G41" s="10"/>
    </row>
    <row r="42" spans="1:13" x14ac:dyDescent="0.25">
      <c r="A42" s="1"/>
      <c r="B42" s="27"/>
      <c r="C42" s="1"/>
      <c r="D42" s="1"/>
      <c r="E42" s="1"/>
      <c r="F42" s="1"/>
      <c r="G42" s="1"/>
    </row>
    <row r="43" spans="1:13" x14ac:dyDescent="0.25">
      <c r="A43" s="28"/>
      <c r="B43" s="27"/>
      <c r="C43" s="1"/>
      <c r="D43" s="1"/>
      <c r="E43" s="1"/>
      <c r="F43" s="1"/>
      <c r="G43" s="1"/>
    </row>
    <row r="44" spans="1:13" x14ac:dyDescent="0.25">
      <c r="A44" s="28"/>
      <c r="B44" s="27"/>
      <c r="C44" s="1"/>
      <c r="D44" s="1"/>
      <c r="E44" s="1"/>
      <c r="F44" s="1"/>
      <c r="G44" s="1"/>
    </row>
    <row r="45" spans="1:13" x14ac:dyDescent="0.25">
      <c r="A45" s="28"/>
      <c r="B45" s="27"/>
      <c r="C45" s="1"/>
      <c r="D45" s="1"/>
      <c r="E45" s="1"/>
      <c r="F45" s="1"/>
      <c r="G45" s="1"/>
    </row>
    <row r="46" spans="1:13" x14ac:dyDescent="0.25">
      <c r="A46" s="1"/>
      <c r="B46" s="27"/>
      <c r="C46" s="1"/>
      <c r="D46" s="1"/>
      <c r="E46" s="1"/>
      <c r="F46" s="1"/>
      <c r="G46" s="1"/>
    </row>
    <row r="47" spans="1:13" x14ac:dyDescent="0.25">
      <c r="B47" s="27"/>
      <c r="C47" s="1"/>
      <c r="D47" s="1"/>
      <c r="E47" s="1"/>
      <c r="F47" s="1"/>
      <c r="G47" s="1"/>
    </row>
    <row r="48" spans="1:13" x14ac:dyDescent="0.25">
      <c r="A48" s="86" t="s">
        <v>34</v>
      </c>
      <c r="B48" s="86"/>
      <c r="C48" s="1"/>
      <c r="D48" s="1"/>
      <c r="E48" s="1"/>
      <c r="F48" s="1"/>
      <c r="G48" s="1"/>
    </row>
    <row r="49" spans="1:7" x14ac:dyDescent="0.25">
      <c r="A49" s="83" t="s">
        <v>35</v>
      </c>
      <c r="B49" s="83"/>
      <c r="C49" s="1"/>
      <c r="D49" s="1"/>
      <c r="E49" s="1"/>
      <c r="F49" s="1"/>
      <c r="G49" s="1"/>
    </row>
    <row r="50" spans="1:7" x14ac:dyDescent="0.25">
      <c r="A50" s="12" t="s">
        <v>36</v>
      </c>
      <c r="B50" s="4">
        <v>0</v>
      </c>
      <c r="C50" s="1"/>
      <c r="D50" s="1"/>
      <c r="E50" s="1"/>
      <c r="F50" s="1"/>
      <c r="G50" s="1"/>
    </row>
    <row r="51" spans="1:7" x14ac:dyDescent="0.25">
      <c r="A51" s="7" t="s">
        <v>37</v>
      </c>
      <c r="B51" s="29">
        <v>0.17</v>
      </c>
      <c r="C51" s="1"/>
      <c r="D51" s="1"/>
      <c r="E51" s="1"/>
      <c r="F51" s="1"/>
      <c r="G51" s="1"/>
    </row>
    <row r="52" spans="1:7" x14ac:dyDescent="0.25">
      <c r="A52" s="7" t="s">
        <v>38</v>
      </c>
      <c r="B52" s="6">
        <f>B50*(1-B51)/12</f>
        <v>0</v>
      </c>
      <c r="C52" s="10"/>
      <c r="D52" s="1"/>
      <c r="E52" s="1"/>
      <c r="F52" s="1"/>
      <c r="G52" s="1"/>
    </row>
    <row r="53" spans="1:7" x14ac:dyDescent="0.25">
      <c r="A53" s="7" t="s">
        <v>39</v>
      </c>
      <c r="B53" s="4">
        <v>0</v>
      </c>
      <c r="C53" s="1"/>
      <c r="D53" s="1"/>
      <c r="E53" s="1"/>
      <c r="F53" s="1"/>
      <c r="G53" s="1"/>
    </row>
    <row r="54" spans="1:7" x14ac:dyDescent="0.25">
      <c r="A54" s="8" t="s">
        <v>40</v>
      </c>
      <c r="B54" s="30">
        <f>SUM(B52:B53)</f>
        <v>0</v>
      </c>
      <c r="C54" s="1"/>
      <c r="D54" s="1"/>
      <c r="E54" s="1"/>
      <c r="F54" s="1"/>
      <c r="G54" s="1"/>
    </row>
    <row r="55" spans="1:7" x14ac:dyDescent="0.25">
      <c r="A55" s="31"/>
      <c r="B55" s="11"/>
      <c r="C55" s="1"/>
      <c r="D55" s="1"/>
      <c r="E55" s="1"/>
      <c r="F55" s="1"/>
      <c r="G55" s="1"/>
    </row>
    <row r="56" spans="1:7" x14ac:dyDescent="0.25">
      <c r="A56" s="83" t="s">
        <v>41</v>
      </c>
      <c r="B56" s="83"/>
      <c r="C56" s="1"/>
      <c r="D56" s="1"/>
      <c r="E56" s="1"/>
      <c r="F56" s="1"/>
      <c r="G56" s="1"/>
    </row>
    <row r="57" spans="1:7" x14ac:dyDescent="0.25">
      <c r="A57" s="32" t="s">
        <v>42</v>
      </c>
      <c r="B57" s="4">
        <v>0</v>
      </c>
      <c r="C57" s="1"/>
      <c r="D57" s="1"/>
      <c r="E57" s="1"/>
      <c r="F57" s="1"/>
      <c r="G57" s="1"/>
    </row>
    <row r="58" spans="1:7" x14ac:dyDescent="0.25">
      <c r="A58" s="5" t="s">
        <v>43</v>
      </c>
      <c r="B58" s="4">
        <v>0</v>
      </c>
      <c r="C58" s="1"/>
      <c r="D58" s="1"/>
      <c r="E58" s="1"/>
      <c r="F58" s="1"/>
      <c r="G58" s="1"/>
    </row>
    <row r="59" spans="1:7" x14ac:dyDescent="0.25">
      <c r="A59" s="5" t="s">
        <v>44</v>
      </c>
      <c r="B59" s="4">
        <v>0</v>
      </c>
      <c r="C59" s="1"/>
      <c r="D59" s="1"/>
      <c r="E59" s="1"/>
      <c r="F59" s="1"/>
      <c r="G59" s="1"/>
    </row>
    <row r="60" spans="1:7" x14ac:dyDescent="0.25">
      <c r="A60" s="5" t="s">
        <v>45</v>
      </c>
      <c r="B60" s="4">
        <v>0</v>
      </c>
      <c r="C60" s="1"/>
      <c r="D60" s="1"/>
      <c r="E60" s="1"/>
      <c r="F60" s="1"/>
      <c r="G60" s="1"/>
    </row>
    <row r="61" spans="1:7" x14ac:dyDescent="0.25">
      <c r="A61" s="5" t="s">
        <v>46</v>
      </c>
      <c r="B61" s="4">
        <v>0</v>
      </c>
      <c r="C61" s="1"/>
      <c r="D61" s="1"/>
      <c r="E61" s="1"/>
      <c r="F61" s="1"/>
      <c r="G61" s="1"/>
    </row>
    <row r="62" spans="1:7" x14ac:dyDescent="0.25">
      <c r="A62" s="5"/>
      <c r="B62" s="25"/>
      <c r="C62" s="10"/>
      <c r="D62" s="1"/>
      <c r="E62" s="1"/>
      <c r="F62" s="1"/>
      <c r="G62" s="1"/>
    </row>
    <row r="63" spans="1:7" x14ac:dyDescent="0.25">
      <c r="A63" s="5" t="s">
        <v>47</v>
      </c>
      <c r="B63" s="4">
        <v>0</v>
      </c>
      <c r="C63" s="1"/>
      <c r="D63" s="1"/>
      <c r="E63" s="1"/>
      <c r="F63" s="1"/>
      <c r="G63" s="1"/>
    </row>
    <row r="64" spans="1:7" x14ac:dyDescent="0.25">
      <c r="A64" s="5" t="s">
        <v>48</v>
      </c>
      <c r="B64" s="4">
        <v>0</v>
      </c>
      <c r="C64" s="1"/>
      <c r="D64" s="1"/>
      <c r="E64" s="1"/>
      <c r="F64" s="1"/>
      <c r="G64" s="1"/>
    </row>
    <row r="65" spans="1:7" x14ac:dyDescent="0.25">
      <c r="A65" s="5" t="s">
        <v>49</v>
      </c>
      <c r="B65" s="4">
        <v>0</v>
      </c>
      <c r="C65" s="1"/>
      <c r="D65" s="1"/>
      <c r="E65" s="1"/>
      <c r="F65" s="1"/>
      <c r="G65" s="1"/>
    </row>
    <row r="66" spans="1:7" x14ac:dyDescent="0.25">
      <c r="A66" s="5"/>
      <c r="B66" s="25"/>
      <c r="C66" s="1"/>
      <c r="D66" s="1"/>
      <c r="E66" s="1"/>
      <c r="F66" s="1"/>
      <c r="G66" s="1"/>
    </row>
    <row r="67" spans="1:7" x14ac:dyDescent="0.25">
      <c r="A67" s="5" t="s">
        <v>50</v>
      </c>
      <c r="B67" s="4">
        <v>0</v>
      </c>
      <c r="C67" s="1"/>
      <c r="D67" s="1"/>
      <c r="E67" s="1"/>
      <c r="F67" s="1"/>
      <c r="G67" s="1"/>
    </row>
    <row r="68" spans="1:7" x14ac:dyDescent="0.25">
      <c r="A68" s="5" t="s">
        <v>51</v>
      </c>
      <c r="B68" s="4">
        <v>0</v>
      </c>
      <c r="C68" s="1"/>
      <c r="D68" s="1"/>
      <c r="E68" s="1"/>
      <c r="F68" s="1"/>
      <c r="G68" s="1"/>
    </row>
    <row r="69" spans="1:7" x14ac:dyDescent="0.25">
      <c r="A69" s="5"/>
      <c r="B69" s="25"/>
      <c r="C69" s="10"/>
      <c r="D69" s="1"/>
      <c r="E69" s="1"/>
      <c r="F69" s="1"/>
      <c r="G69" s="1"/>
    </row>
    <row r="70" spans="1:7" x14ac:dyDescent="0.25">
      <c r="A70" s="5" t="s">
        <v>52</v>
      </c>
      <c r="B70" s="4">
        <v>0</v>
      </c>
      <c r="C70" s="10"/>
      <c r="D70" s="1"/>
      <c r="E70" s="1"/>
      <c r="F70" s="1"/>
      <c r="G70" s="1"/>
    </row>
    <row r="71" spans="1:7" x14ac:dyDescent="0.25">
      <c r="A71" s="5" t="s">
        <v>53</v>
      </c>
      <c r="B71" s="6">
        <v>0</v>
      </c>
      <c r="C71" s="10"/>
      <c r="D71" s="1"/>
      <c r="E71" s="1"/>
      <c r="F71" s="1"/>
      <c r="G71" s="1"/>
    </row>
    <row r="72" spans="1:7" x14ac:dyDescent="0.25">
      <c r="A72" s="5" t="s">
        <v>54</v>
      </c>
      <c r="B72" s="4">
        <v>0</v>
      </c>
      <c r="C72" s="1"/>
      <c r="D72" s="1"/>
      <c r="E72" s="1"/>
      <c r="F72" s="1"/>
      <c r="G72" s="1"/>
    </row>
    <row r="73" spans="1:7" x14ac:dyDescent="0.25">
      <c r="A73" s="5" t="s">
        <v>55</v>
      </c>
      <c r="B73" s="4">
        <v>0</v>
      </c>
      <c r="C73" s="1"/>
      <c r="D73" s="1"/>
      <c r="E73" s="1"/>
      <c r="F73" s="1"/>
      <c r="G73" s="1"/>
    </row>
    <row r="74" spans="1:7" x14ac:dyDescent="0.25">
      <c r="A74" s="5" t="s">
        <v>56</v>
      </c>
      <c r="B74" s="4">
        <v>0</v>
      </c>
      <c r="C74" s="1"/>
      <c r="D74" s="1"/>
      <c r="E74" s="1"/>
      <c r="F74" s="1"/>
      <c r="G74" s="1"/>
    </row>
    <row r="75" spans="1:7" x14ac:dyDescent="0.25">
      <c r="A75" s="5"/>
      <c r="B75" s="25"/>
      <c r="C75" s="1"/>
      <c r="D75" s="1"/>
      <c r="E75" s="1"/>
      <c r="F75" s="1"/>
      <c r="G75" s="1"/>
    </row>
    <row r="76" spans="1:7" x14ac:dyDescent="0.25">
      <c r="A76" s="5" t="s">
        <v>23</v>
      </c>
      <c r="B76" s="25">
        <f>B34</f>
        <v>0</v>
      </c>
      <c r="C76" s="1"/>
      <c r="D76" s="1"/>
      <c r="E76" s="1"/>
      <c r="F76" s="1"/>
      <c r="G76" s="1"/>
    </row>
    <row r="77" spans="1:7" x14ac:dyDescent="0.25">
      <c r="B77" s="25"/>
      <c r="C77" s="1"/>
      <c r="D77" s="1"/>
      <c r="E77" s="1"/>
      <c r="F77" s="1"/>
      <c r="G77" s="1"/>
    </row>
    <row r="78" spans="1:7" x14ac:dyDescent="0.25">
      <c r="A78" s="5" t="s">
        <v>57</v>
      </c>
      <c r="B78" s="4">
        <v>0</v>
      </c>
      <c r="C78" s="1"/>
      <c r="D78" s="1"/>
      <c r="E78" s="1"/>
      <c r="F78" s="1"/>
      <c r="G78" s="1"/>
    </row>
    <row r="79" spans="1:7" x14ac:dyDescent="0.25">
      <c r="A79" s="5" t="s">
        <v>58</v>
      </c>
      <c r="B79" s="6">
        <v>0</v>
      </c>
      <c r="C79" s="1"/>
      <c r="D79" s="1"/>
      <c r="E79" s="1"/>
      <c r="F79" s="1"/>
      <c r="G79" s="1"/>
    </row>
    <row r="80" spans="1:7" x14ac:dyDescent="0.25">
      <c r="A80" s="5" t="s">
        <v>59</v>
      </c>
      <c r="B80" s="6">
        <v>0</v>
      </c>
      <c r="C80" s="1"/>
      <c r="D80" s="1"/>
      <c r="E80" s="1"/>
      <c r="F80" s="1"/>
      <c r="G80" s="1"/>
    </row>
    <row r="81" spans="1:7" x14ac:dyDescent="0.25">
      <c r="A81" s="5"/>
      <c r="B81" s="25"/>
      <c r="C81" s="10"/>
      <c r="D81" s="1"/>
      <c r="E81" s="1"/>
      <c r="F81" s="1"/>
      <c r="G81" s="1"/>
    </row>
    <row r="82" spans="1:7" x14ac:dyDescent="0.25">
      <c r="A82" s="5" t="s">
        <v>8</v>
      </c>
      <c r="B82" s="4">
        <v>0</v>
      </c>
      <c r="C82" s="10"/>
      <c r="D82" s="1"/>
      <c r="E82" s="1"/>
      <c r="F82" s="1"/>
      <c r="G82" s="1"/>
    </row>
    <row r="83" spans="1:7" x14ac:dyDescent="0.25">
      <c r="A83" s="8" t="s">
        <v>60</v>
      </c>
      <c r="B83" s="33">
        <f>SUM(B57:B82)</f>
        <v>0</v>
      </c>
      <c r="C83" s="1"/>
      <c r="D83" s="1"/>
      <c r="E83" s="1"/>
      <c r="F83" s="1"/>
      <c r="G83" s="1"/>
    </row>
    <row r="84" spans="1:7" x14ac:dyDescent="0.25">
      <c r="A84" s="1"/>
      <c r="B84" s="27"/>
      <c r="C84" s="1"/>
      <c r="D84" s="1"/>
      <c r="E84" s="1"/>
      <c r="F84" s="1"/>
      <c r="G84" s="1"/>
    </row>
    <row r="85" spans="1:7" x14ac:dyDescent="0.25">
      <c r="A85" s="83" t="s">
        <v>61</v>
      </c>
      <c r="B85" s="83"/>
      <c r="C85" s="1"/>
      <c r="D85" s="34" t="s">
        <v>62</v>
      </c>
      <c r="E85" s="35">
        <f>B86*6</f>
        <v>0</v>
      </c>
      <c r="F85" s="1"/>
      <c r="G85" s="1"/>
    </row>
    <row r="86" spans="1:7" x14ac:dyDescent="0.25">
      <c r="A86" s="3" t="s">
        <v>63</v>
      </c>
      <c r="B86" s="4">
        <v>0</v>
      </c>
      <c r="C86" s="1"/>
      <c r="D86" s="36" t="s">
        <v>64</v>
      </c>
      <c r="E86" s="37">
        <f>B86*12</f>
        <v>0</v>
      </c>
      <c r="F86" s="1"/>
      <c r="G86" s="1"/>
    </row>
    <row r="87" spans="1:7" x14ac:dyDescent="0.25">
      <c r="A87" s="5" t="s">
        <v>65</v>
      </c>
      <c r="B87" s="6">
        <v>0</v>
      </c>
      <c r="C87" s="1"/>
      <c r="D87" s="1"/>
      <c r="E87" s="1"/>
      <c r="F87" s="1"/>
      <c r="G87" s="1"/>
    </row>
    <row r="88" spans="1:7" x14ac:dyDescent="0.25">
      <c r="A88" s="5" t="s">
        <v>66</v>
      </c>
      <c r="B88" s="38">
        <v>0</v>
      </c>
      <c r="C88" s="1"/>
      <c r="D88" s="39">
        <v>0.03</v>
      </c>
      <c r="E88" s="40">
        <f>D88*B54</f>
        <v>0</v>
      </c>
      <c r="F88" s="1"/>
      <c r="G88" s="1"/>
    </row>
    <row r="89" spans="1:7" x14ac:dyDescent="0.25">
      <c r="A89" s="8" t="s">
        <v>67</v>
      </c>
      <c r="B89" s="30">
        <f>SUM(B86:B88)</f>
        <v>0</v>
      </c>
      <c r="C89" s="1"/>
      <c r="D89" s="41">
        <v>7.0000000000000007E-2</v>
      </c>
      <c r="E89" s="35">
        <f>D89*B54</f>
        <v>0</v>
      </c>
      <c r="F89" s="1"/>
      <c r="G89" s="1"/>
    </row>
    <row r="90" spans="1:7" x14ac:dyDescent="0.25">
      <c r="A90" s="42"/>
      <c r="B90" s="10"/>
      <c r="C90" s="43"/>
      <c r="D90" s="44">
        <v>0.1</v>
      </c>
      <c r="E90" s="37">
        <f>D90*B54</f>
        <v>0</v>
      </c>
      <c r="F90" s="1"/>
      <c r="G90" s="1"/>
    </row>
    <row r="91" spans="1:7" x14ac:dyDescent="0.25">
      <c r="A91" s="45" t="s">
        <v>68</v>
      </c>
      <c r="B91" s="33">
        <f>B54-B83-B89</f>
        <v>0</v>
      </c>
      <c r="C91" s="1"/>
      <c r="D91" s="1"/>
      <c r="E91" s="1"/>
      <c r="F91" s="1"/>
      <c r="G91" s="1"/>
    </row>
    <row r="92" spans="1:7" x14ac:dyDescent="0.25">
      <c r="A92" s="1"/>
      <c r="B92" s="1"/>
      <c r="C92" s="1"/>
      <c r="D92" s="1"/>
      <c r="E92" s="1"/>
      <c r="F92" s="1"/>
      <c r="G92" s="1"/>
    </row>
    <row r="93" spans="1:7" x14ac:dyDescent="0.25">
      <c r="A93" s="28"/>
      <c r="B93" s="1"/>
      <c r="C93" s="1"/>
      <c r="D93" s="1"/>
      <c r="E93" s="1"/>
      <c r="F93" s="1"/>
      <c r="G93" s="1"/>
    </row>
    <row r="94" spans="1:7" x14ac:dyDescent="0.25">
      <c r="A94" s="28"/>
      <c r="B94" s="1"/>
      <c r="C94" s="1"/>
      <c r="D94" s="1"/>
      <c r="E94" s="46"/>
      <c r="F94" s="1"/>
      <c r="G94" s="1"/>
    </row>
    <row r="95" spans="1:7" x14ac:dyDescent="0.25">
      <c r="A95" s="28"/>
      <c r="B95" s="1"/>
      <c r="C95" s="1"/>
      <c r="D95" s="1"/>
      <c r="E95" s="1"/>
      <c r="F95" s="1"/>
      <c r="G95" s="1"/>
    </row>
    <row r="96" spans="1:7" x14ac:dyDescent="0.25">
      <c r="A96" s="28"/>
      <c r="B96" s="1"/>
      <c r="C96" s="1"/>
      <c r="D96" s="1"/>
      <c r="E96" s="1"/>
      <c r="F96" s="1"/>
      <c r="G96" s="1"/>
    </row>
    <row r="97" spans="1:13" x14ac:dyDescent="0.25">
      <c r="A97" s="47"/>
      <c r="B97" s="2"/>
      <c r="C97" s="2"/>
      <c r="D97" s="2"/>
      <c r="E97" s="2"/>
      <c r="F97" s="2"/>
      <c r="G97" s="2"/>
    </row>
    <row r="98" spans="1:13" s="2" customFormat="1" x14ac:dyDescent="0.25">
      <c r="A98" s="47" t="s">
        <v>35</v>
      </c>
      <c r="B98" s="47"/>
      <c r="J98"/>
      <c r="K98"/>
      <c r="L98"/>
      <c r="M98"/>
    </row>
    <row r="99" spans="1:13" s="2" customFormat="1" x14ac:dyDescent="0.25">
      <c r="A99" s="47" t="s">
        <v>69</v>
      </c>
      <c r="B99" s="48">
        <f>B54</f>
        <v>0</v>
      </c>
    </row>
    <row r="100" spans="1:13" x14ac:dyDescent="0.25">
      <c r="A100" s="47" t="s">
        <v>47</v>
      </c>
      <c r="B100" s="48">
        <f>SUM(B57:B61)</f>
        <v>0</v>
      </c>
      <c r="C100" s="49"/>
      <c r="D100" s="49"/>
      <c r="E100" s="2"/>
      <c r="J100" s="2"/>
      <c r="K100" s="2"/>
      <c r="L100" s="2"/>
      <c r="M100" s="2"/>
    </row>
    <row r="101" spans="1:13" x14ac:dyDescent="0.25">
      <c r="A101" s="47" t="s">
        <v>70</v>
      </c>
      <c r="B101" s="48">
        <f>SUM(B63:B65)</f>
        <v>0</v>
      </c>
      <c r="C101" s="49"/>
      <c r="D101" s="50"/>
    </row>
    <row r="102" spans="1:13" x14ac:dyDescent="0.25">
      <c r="A102" s="47" t="s">
        <v>57</v>
      </c>
      <c r="B102" s="48">
        <f>SUM(B67:B68)</f>
        <v>0</v>
      </c>
      <c r="C102" s="50"/>
      <c r="D102" s="50"/>
    </row>
    <row r="103" spans="1:13" x14ac:dyDescent="0.25">
      <c r="A103" s="47" t="s">
        <v>52</v>
      </c>
      <c r="B103" s="48">
        <f>SUM(B78:B80)</f>
        <v>0</v>
      </c>
      <c r="C103" s="50"/>
      <c r="D103" s="50"/>
    </row>
    <row r="104" spans="1:13" x14ac:dyDescent="0.25">
      <c r="A104" s="47" t="s">
        <v>23</v>
      </c>
      <c r="B104" s="48">
        <f>SUM(B70:B74)</f>
        <v>0</v>
      </c>
      <c r="C104" s="50"/>
      <c r="D104" s="50"/>
    </row>
    <row r="105" spans="1:13" x14ac:dyDescent="0.25">
      <c r="A105" s="47" t="s">
        <v>71</v>
      </c>
      <c r="B105" s="48">
        <f>SUM(B76)</f>
        <v>0</v>
      </c>
      <c r="C105" s="50"/>
      <c r="D105" s="50"/>
    </row>
    <row r="106" spans="1:13" x14ac:dyDescent="0.25">
      <c r="A106" s="47" t="s">
        <v>61</v>
      </c>
      <c r="B106" s="48">
        <f>B82</f>
        <v>0</v>
      </c>
      <c r="C106" s="50"/>
      <c r="D106" s="50"/>
    </row>
    <row r="107" spans="1:13" x14ac:dyDescent="0.25">
      <c r="A107" s="50"/>
      <c r="B107" s="48">
        <f>B99-SUM(B100:B106)</f>
        <v>0</v>
      </c>
      <c r="C107" s="50"/>
      <c r="D107" s="50"/>
    </row>
    <row r="108" spans="1:13" x14ac:dyDescent="0.25">
      <c r="A108" s="50"/>
      <c r="B108" s="50"/>
      <c r="C108" s="50"/>
      <c r="D108" s="50"/>
    </row>
    <row r="109" spans="1:13" x14ac:dyDescent="0.25">
      <c r="B109" s="50"/>
      <c r="C109" s="50"/>
      <c r="D109" s="50"/>
    </row>
  </sheetData>
  <mergeCells count="15">
    <mergeCell ref="A1:B1"/>
    <mergeCell ref="A2:B2"/>
    <mergeCell ref="D2:E2"/>
    <mergeCell ref="F2:G2"/>
    <mergeCell ref="D3:E3"/>
    <mergeCell ref="F3:G3"/>
    <mergeCell ref="A49:B49"/>
    <mergeCell ref="A56:B56"/>
    <mergeCell ref="A85:B85"/>
    <mergeCell ref="D4:E4"/>
    <mergeCell ref="F4:G4"/>
    <mergeCell ref="A9:B9"/>
    <mergeCell ref="A16:B16"/>
    <mergeCell ref="A24:B24"/>
    <mergeCell ref="A48:B48"/>
  </mergeCells>
  <hyperlinks>
    <hyperlink ref="A25" r:id="rId1" display="Subsidized"/>
    <hyperlink ref="A27" r:id="rId2" display="Parent PLUS or Private"/>
    <hyperlink ref="A50" r:id="rId3"/>
    <hyperlink ref="A2:B2" r:id="rId4" display="School Costs"/>
    <hyperlink ref="A10" r:id="rId5" display="Pell Grant"/>
    <hyperlink ref="A17" r:id="rId6"/>
    <hyperlink ref="A11" r:id="rId7"/>
    <hyperlink ref="D4:E4" r:id="rId8" display="Career:"/>
    <hyperlink ref="A57" r:id="rId9"/>
  </hyperlinks>
  <pageMargins left="0.25" right="0.25" top="0.75" bottom="0.75" header="0.3" footer="0.3"/>
  <pageSetup fitToWidth="0"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38"/>
  <sheetViews>
    <sheetView workbookViewId="0">
      <selection activeCell="I15" sqref="I15"/>
    </sheetView>
  </sheetViews>
  <sheetFormatPr defaultRowHeight="15" x14ac:dyDescent="0.25"/>
  <cols>
    <col min="1" max="1" width="25.5703125" bestFit="1" customWidth="1"/>
    <col min="2" max="9" width="12.85546875" customWidth="1"/>
  </cols>
  <sheetData>
    <row r="1" spans="1:10" s="52" customFormat="1" x14ac:dyDescent="0.25">
      <c r="A1" s="86" t="s">
        <v>72</v>
      </c>
      <c r="B1" s="86"/>
      <c r="C1" s="86"/>
      <c r="D1" s="86"/>
      <c r="E1" s="86"/>
      <c r="F1" s="86"/>
      <c r="G1" s="86"/>
      <c r="H1" s="86"/>
      <c r="I1" s="86"/>
      <c r="J1" s="51"/>
    </row>
    <row r="2" spans="1:10" s="52" customFormat="1" x14ac:dyDescent="0.25">
      <c r="A2" s="53"/>
      <c r="B2" s="53" t="s">
        <v>73</v>
      </c>
      <c r="C2" s="53" t="s">
        <v>74</v>
      </c>
      <c r="D2" s="53" t="s">
        <v>75</v>
      </c>
      <c r="E2" s="53" t="s">
        <v>76</v>
      </c>
      <c r="F2" s="53" t="s">
        <v>77</v>
      </c>
      <c r="G2" s="53" t="s">
        <v>78</v>
      </c>
      <c r="H2" s="53" t="s">
        <v>79</v>
      </c>
      <c r="I2" s="53" t="s">
        <v>80</v>
      </c>
      <c r="J2" s="51"/>
    </row>
    <row r="3" spans="1:10" ht="18" thickBot="1" x14ac:dyDescent="0.35">
      <c r="A3" s="89" t="s">
        <v>1</v>
      </c>
      <c r="B3" s="89"/>
      <c r="C3" s="89"/>
      <c r="D3" s="89"/>
      <c r="E3" s="89"/>
      <c r="F3" s="89"/>
      <c r="G3" s="89"/>
      <c r="H3" s="89"/>
      <c r="I3" s="89"/>
      <c r="J3" s="1"/>
    </row>
    <row r="4" spans="1:10" ht="15.75" thickTop="1" x14ac:dyDescent="0.25">
      <c r="A4" s="3" t="s">
        <v>3</v>
      </c>
      <c r="B4" s="4">
        <v>0</v>
      </c>
      <c r="C4" s="4">
        <v>0</v>
      </c>
      <c r="D4" s="4">
        <v>0</v>
      </c>
      <c r="E4" s="4">
        <v>0</v>
      </c>
      <c r="F4" s="4">
        <v>0</v>
      </c>
      <c r="G4" s="4">
        <v>0</v>
      </c>
      <c r="H4" s="4">
        <v>0</v>
      </c>
      <c r="I4" s="4">
        <v>0</v>
      </c>
      <c r="J4" s="1"/>
    </row>
    <row r="5" spans="1:10" x14ac:dyDescent="0.25">
      <c r="A5" s="5" t="s">
        <v>5</v>
      </c>
      <c r="B5" s="6">
        <v>0</v>
      </c>
      <c r="C5" s="6">
        <v>0</v>
      </c>
      <c r="D5" s="6">
        <v>0</v>
      </c>
      <c r="E5" s="6">
        <v>0</v>
      </c>
      <c r="F5" s="6">
        <v>0</v>
      </c>
      <c r="G5" s="6">
        <v>0</v>
      </c>
      <c r="H5" s="6">
        <v>0</v>
      </c>
      <c r="I5" s="6">
        <v>0</v>
      </c>
      <c r="J5" s="1"/>
    </row>
    <row r="6" spans="1:10" x14ac:dyDescent="0.25">
      <c r="A6" s="5" t="s">
        <v>7</v>
      </c>
      <c r="B6" s="6">
        <v>0</v>
      </c>
      <c r="C6" s="6">
        <v>0</v>
      </c>
      <c r="D6" s="6">
        <v>0</v>
      </c>
      <c r="E6" s="6">
        <v>0</v>
      </c>
      <c r="F6" s="6">
        <v>0</v>
      </c>
      <c r="G6" s="6">
        <v>0</v>
      </c>
      <c r="H6" s="6">
        <v>0</v>
      </c>
      <c r="I6" s="6">
        <v>0</v>
      </c>
      <c r="J6" s="1"/>
    </row>
    <row r="7" spans="1:10" x14ac:dyDescent="0.25">
      <c r="A7" s="7" t="s">
        <v>8</v>
      </c>
      <c r="B7" s="6">
        <v>0</v>
      </c>
      <c r="C7" s="6">
        <v>0</v>
      </c>
      <c r="D7" s="6">
        <v>0</v>
      </c>
      <c r="E7" s="6">
        <v>0</v>
      </c>
      <c r="F7" s="6">
        <v>0</v>
      </c>
      <c r="G7" s="6">
        <v>0</v>
      </c>
      <c r="H7" s="6">
        <v>0</v>
      </c>
      <c r="I7" s="6">
        <v>0</v>
      </c>
      <c r="J7" s="1"/>
    </row>
    <row r="8" spans="1:10" x14ac:dyDescent="0.25">
      <c r="A8" s="8" t="s">
        <v>9</v>
      </c>
      <c r="B8" s="9">
        <f t="shared" ref="B8:I8" si="0">IF(B3=0,SUM(B4:B7),B3)</f>
        <v>0</v>
      </c>
      <c r="C8" s="9">
        <f t="shared" si="0"/>
        <v>0</v>
      </c>
      <c r="D8" s="9">
        <f t="shared" si="0"/>
        <v>0</v>
      </c>
      <c r="E8" s="9">
        <f t="shared" si="0"/>
        <v>0</v>
      </c>
      <c r="F8" s="9">
        <f t="shared" si="0"/>
        <v>0</v>
      </c>
      <c r="G8" s="9">
        <f t="shared" si="0"/>
        <v>0</v>
      </c>
      <c r="H8" s="9">
        <f t="shared" si="0"/>
        <v>0</v>
      </c>
      <c r="I8" s="9">
        <f t="shared" si="0"/>
        <v>0</v>
      </c>
      <c r="J8" s="1"/>
    </row>
    <row r="9" spans="1:10" x14ac:dyDescent="0.25">
      <c r="A9" s="10"/>
      <c r="B9" s="11"/>
      <c r="C9" s="1"/>
      <c r="D9" s="1"/>
      <c r="E9" s="1"/>
      <c r="F9" s="1"/>
      <c r="G9" s="1"/>
      <c r="H9" s="1"/>
      <c r="I9" s="1"/>
      <c r="J9" s="1"/>
    </row>
    <row r="10" spans="1:10" ht="18" thickBot="1" x14ac:dyDescent="0.35">
      <c r="A10" s="89" t="s">
        <v>10</v>
      </c>
      <c r="B10" s="89"/>
      <c r="C10" s="89"/>
      <c r="D10" s="89"/>
      <c r="E10" s="89"/>
      <c r="F10" s="89"/>
      <c r="G10" s="89"/>
      <c r="H10" s="89"/>
      <c r="I10" s="89"/>
      <c r="J10" s="1"/>
    </row>
    <row r="11" spans="1:10" ht="15.75" thickTop="1" x14ac:dyDescent="0.25">
      <c r="A11" s="12" t="s">
        <v>11</v>
      </c>
      <c r="B11" s="4"/>
      <c r="C11" s="4">
        <v>0</v>
      </c>
      <c r="D11" s="4">
        <v>0</v>
      </c>
      <c r="E11" s="4">
        <v>0</v>
      </c>
      <c r="F11" s="4">
        <v>0</v>
      </c>
      <c r="G11" s="4">
        <v>0</v>
      </c>
      <c r="H11" s="4">
        <v>0</v>
      </c>
      <c r="I11" s="4">
        <v>0</v>
      </c>
      <c r="J11" s="1"/>
    </row>
    <row r="12" spans="1:10" x14ac:dyDescent="0.25">
      <c r="A12" s="13" t="s">
        <v>12</v>
      </c>
      <c r="B12" s="6">
        <v>0</v>
      </c>
      <c r="C12" s="6">
        <v>0</v>
      </c>
      <c r="D12" s="6">
        <v>0</v>
      </c>
      <c r="E12" s="6">
        <v>0</v>
      </c>
      <c r="F12" s="6">
        <v>0</v>
      </c>
      <c r="G12" s="6">
        <v>0</v>
      </c>
      <c r="H12" s="6">
        <v>0</v>
      </c>
      <c r="I12" s="6">
        <v>0</v>
      </c>
      <c r="J12" s="1"/>
    </row>
    <row r="13" spans="1:10" x14ac:dyDescent="0.25">
      <c r="A13" s="7" t="s">
        <v>13</v>
      </c>
      <c r="B13" s="6">
        <v>0</v>
      </c>
      <c r="C13" s="6">
        <v>0</v>
      </c>
      <c r="D13" s="6">
        <v>0</v>
      </c>
      <c r="E13" s="6">
        <v>0</v>
      </c>
      <c r="F13" s="6">
        <v>0</v>
      </c>
      <c r="G13" s="6">
        <v>0</v>
      </c>
      <c r="H13" s="6">
        <v>0</v>
      </c>
      <c r="I13" s="6">
        <v>0</v>
      </c>
      <c r="J13" s="1"/>
    </row>
    <row r="14" spans="1:10" x14ac:dyDescent="0.25">
      <c r="A14" s="7" t="s">
        <v>14</v>
      </c>
      <c r="B14" s="6">
        <v>0</v>
      </c>
      <c r="C14" s="6">
        <v>0</v>
      </c>
      <c r="D14" s="6">
        <v>0</v>
      </c>
      <c r="E14" s="6">
        <v>0</v>
      </c>
      <c r="F14" s="6">
        <v>0</v>
      </c>
      <c r="G14" s="6">
        <v>0</v>
      </c>
      <c r="H14" s="6">
        <v>0</v>
      </c>
      <c r="I14" s="6">
        <v>0</v>
      </c>
      <c r="J14" s="1"/>
    </row>
    <row r="15" spans="1:10" x14ac:dyDescent="0.25">
      <c r="A15" s="8" t="s">
        <v>15</v>
      </c>
      <c r="B15" s="9">
        <f t="shared" ref="B15:I15" si="1">IF(B10=0,SUM(B11:B14),B10)</f>
        <v>0</v>
      </c>
      <c r="C15" s="9">
        <f t="shared" si="1"/>
        <v>0</v>
      </c>
      <c r="D15" s="9">
        <f t="shared" si="1"/>
        <v>0</v>
      </c>
      <c r="E15" s="9">
        <f t="shared" si="1"/>
        <v>0</v>
      </c>
      <c r="F15" s="9">
        <f t="shared" si="1"/>
        <v>0</v>
      </c>
      <c r="G15" s="9">
        <f t="shared" si="1"/>
        <v>0</v>
      </c>
      <c r="H15" s="9">
        <f t="shared" si="1"/>
        <v>0</v>
      </c>
      <c r="I15" s="9">
        <f t="shared" si="1"/>
        <v>0</v>
      </c>
      <c r="J15" s="1"/>
    </row>
    <row r="16" spans="1:10" x14ac:dyDescent="0.25">
      <c r="A16" s="10"/>
      <c r="B16" s="11"/>
      <c r="C16" s="1"/>
      <c r="D16" s="1"/>
      <c r="E16" s="1"/>
      <c r="F16" s="1"/>
      <c r="G16" s="1"/>
      <c r="H16" s="1"/>
      <c r="I16" s="1"/>
      <c r="J16" s="1"/>
    </row>
    <row r="17" spans="1:10" ht="18" thickBot="1" x14ac:dyDescent="0.35">
      <c r="A17" s="89" t="s">
        <v>16</v>
      </c>
      <c r="B17" s="89"/>
      <c r="C17" s="89"/>
      <c r="D17" s="89"/>
      <c r="E17" s="89"/>
      <c r="F17" s="89"/>
      <c r="G17" s="89"/>
      <c r="H17" s="89"/>
      <c r="I17" s="89"/>
      <c r="J17" s="1"/>
    </row>
    <row r="18" spans="1:10" ht="15.75" thickTop="1" x14ac:dyDescent="0.25">
      <c r="A18" s="12" t="s">
        <v>17</v>
      </c>
      <c r="B18" s="4">
        <v>0</v>
      </c>
      <c r="C18" s="4">
        <v>0</v>
      </c>
      <c r="D18" s="4">
        <v>0</v>
      </c>
      <c r="E18" s="4">
        <v>0</v>
      </c>
      <c r="F18" s="4">
        <v>0</v>
      </c>
      <c r="G18" s="4">
        <v>0</v>
      </c>
      <c r="H18" s="4">
        <v>0</v>
      </c>
      <c r="I18" s="4">
        <v>0</v>
      </c>
      <c r="J18" s="1"/>
    </row>
    <row r="19" spans="1:10" x14ac:dyDescent="0.25">
      <c r="A19" s="7" t="s">
        <v>18</v>
      </c>
      <c r="B19" s="6">
        <v>0</v>
      </c>
      <c r="C19" s="6">
        <v>0</v>
      </c>
      <c r="D19" s="6">
        <v>0</v>
      </c>
      <c r="E19" s="6">
        <v>0</v>
      </c>
      <c r="F19" s="6">
        <v>0</v>
      </c>
      <c r="G19" s="6">
        <v>0</v>
      </c>
      <c r="H19" s="6">
        <v>0</v>
      </c>
      <c r="I19" s="6">
        <v>0</v>
      </c>
      <c r="J19" s="1"/>
    </row>
    <row r="20" spans="1:10" x14ac:dyDescent="0.25">
      <c r="A20" s="7" t="s">
        <v>19</v>
      </c>
      <c r="B20" s="6">
        <v>0</v>
      </c>
      <c r="C20" s="6">
        <v>0</v>
      </c>
      <c r="D20" s="6">
        <v>0</v>
      </c>
      <c r="E20" s="6">
        <v>0</v>
      </c>
      <c r="F20" s="6">
        <v>0</v>
      </c>
      <c r="G20" s="6">
        <v>0</v>
      </c>
      <c r="H20" s="6">
        <v>0</v>
      </c>
      <c r="I20" s="6">
        <v>0</v>
      </c>
      <c r="J20" s="1"/>
    </row>
    <row r="21" spans="1:10" x14ac:dyDescent="0.25">
      <c r="A21" s="7" t="s">
        <v>20</v>
      </c>
      <c r="B21" s="6">
        <v>0</v>
      </c>
      <c r="C21" s="6">
        <v>0</v>
      </c>
      <c r="D21" s="6">
        <v>0</v>
      </c>
      <c r="E21" s="6">
        <v>0</v>
      </c>
      <c r="F21" s="6">
        <v>0</v>
      </c>
      <c r="G21" s="6">
        <v>0</v>
      </c>
      <c r="H21" s="6">
        <v>0</v>
      </c>
      <c r="I21" s="6">
        <v>0</v>
      </c>
      <c r="J21" s="1"/>
    </row>
    <row r="22" spans="1:10" x14ac:dyDescent="0.25">
      <c r="A22" s="14" t="s">
        <v>21</v>
      </c>
      <c r="B22" s="15">
        <f t="shared" ref="B22:I22" si="2">IF(B17=0,SUM(B18:B21),B17)</f>
        <v>0</v>
      </c>
      <c r="C22" s="15">
        <f t="shared" si="2"/>
        <v>0</v>
      </c>
      <c r="D22" s="15">
        <f t="shared" si="2"/>
        <v>0</v>
      </c>
      <c r="E22" s="15">
        <f t="shared" si="2"/>
        <v>0</v>
      </c>
      <c r="F22" s="15">
        <f t="shared" si="2"/>
        <v>0</v>
      </c>
      <c r="G22" s="15">
        <f t="shared" si="2"/>
        <v>0</v>
      </c>
      <c r="H22" s="15">
        <f t="shared" si="2"/>
        <v>0</v>
      </c>
      <c r="I22" s="15">
        <f t="shared" si="2"/>
        <v>0</v>
      </c>
      <c r="J22" s="1"/>
    </row>
    <row r="23" spans="1:10" x14ac:dyDescent="0.25">
      <c r="A23" s="8" t="s">
        <v>22</v>
      </c>
      <c r="B23" s="16">
        <f t="shared" ref="B23:I23" si="3">IF(B8-B15-B22&lt;0,"No Need",B8-B15-B22)</f>
        <v>0</v>
      </c>
      <c r="C23" s="16">
        <f t="shared" si="3"/>
        <v>0</v>
      </c>
      <c r="D23" s="16">
        <f t="shared" si="3"/>
        <v>0</v>
      </c>
      <c r="E23" s="16">
        <f t="shared" si="3"/>
        <v>0</v>
      </c>
      <c r="F23" s="16">
        <f t="shared" si="3"/>
        <v>0</v>
      </c>
      <c r="G23" s="16">
        <f t="shared" si="3"/>
        <v>0</v>
      </c>
      <c r="H23" s="16">
        <f t="shared" si="3"/>
        <v>0</v>
      </c>
      <c r="I23" s="16">
        <f t="shared" si="3"/>
        <v>0</v>
      </c>
      <c r="J23" s="1"/>
    </row>
    <row r="24" spans="1:10" x14ac:dyDescent="0.25">
      <c r="A24" s="10"/>
      <c r="B24" s="11"/>
      <c r="C24" s="1"/>
      <c r="D24" s="1"/>
      <c r="E24" s="1"/>
      <c r="F24" s="1"/>
      <c r="G24" s="1"/>
      <c r="H24" s="1"/>
      <c r="I24" s="1"/>
      <c r="J24" s="1"/>
    </row>
    <row r="25" spans="1:10" ht="18" thickBot="1" x14ac:dyDescent="0.35">
      <c r="A25" s="89" t="s">
        <v>23</v>
      </c>
      <c r="B25" s="89"/>
      <c r="C25" s="89"/>
      <c r="D25" s="89"/>
      <c r="E25" s="89"/>
      <c r="F25" s="89"/>
      <c r="G25" s="89"/>
      <c r="H25" s="89"/>
      <c r="I25" s="89"/>
      <c r="J25" s="1"/>
    </row>
    <row r="26" spans="1:10" ht="15.75" thickTop="1" x14ac:dyDescent="0.25">
      <c r="A26" s="12" t="s">
        <v>24</v>
      </c>
      <c r="B26" s="4">
        <v>0</v>
      </c>
      <c r="C26" s="4">
        <v>0</v>
      </c>
      <c r="D26" s="4">
        <v>0</v>
      </c>
      <c r="E26" s="4">
        <v>0</v>
      </c>
      <c r="F26" s="4">
        <v>0</v>
      </c>
      <c r="G26" s="4">
        <v>0</v>
      </c>
      <c r="H26" s="4">
        <v>0</v>
      </c>
      <c r="I26" s="4">
        <v>0</v>
      </c>
      <c r="J26" s="1"/>
    </row>
    <row r="27" spans="1:10" x14ac:dyDescent="0.25">
      <c r="A27" s="7" t="s">
        <v>25</v>
      </c>
      <c r="B27" s="6">
        <v>0</v>
      </c>
      <c r="C27" s="6">
        <v>0</v>
      </c>
      <c r="D27" s="6">
        <v>0</v>
      </c>
      <c r="E27" s="6">
        <v>0</v>
      </c>
      <c r="F27" s="6">
        <v>0</v>
      </c>
      <c r="G27" s="6">
        <v>0</v>
      </c>
      <c r="H27" s="6">
        <v>0</v>
      </c>
      <c r="I27" s="6">
        <v>0</v>
      </c>
      <c r="J27" s="1"/>
    </row>
    <row r="28" spans="1:10" x14ac:dyDescent="0.25">
      <c r="A28" s="13" t="s">
        <v>26</v>
      </c>
      <c r="B28" s="17">
        <f t="shared" ref="B28:I28" si="4">IFERROR(IF(B23-SUM(B26:B27)&lt;0,0,(B23-SUM(B26:B27))),0)</f>
        <v>0</v>
      </c>
      <c r="C28" s="17">
        <f t="shared" si="4"/>
        <v>0</v>
      </c>
      <c r="D28" s="17">
        <f t="shared" si="4"/>
        <v>0</v>
      </c>
      <c r="E28" s="17">
        <f t="shared" si="4"/>
        <v>0</v>
      </c>
      <c r="F28" s="17">
        <f t="shared" si="4"/>
        <v>0</v>
      </c>
      <c r="G28" s="17">
        <f t="shared" si="4"/>
        <v>0</v>
      </c>
      <c r="H28" s="17">
        <f t="shared" si="4"/>
        <v>0</v>
      </c>
      <c r="I28" s="17">
        <f t="shared" si="4"/>
        <v>0</v>
      </c>
      <c r="J28" s="1"/>
    </row>
    <row r="29" spans="1:10" x14ac:dyDescent="0.25">
      <c r="A29" s="8" t="s">
        <v>27</v>
      </c>
      <c r="B29" s="18">
        <f t="shared" ref="B29:I29" si="5">SUM(B26:B28)</f>
        <v>0</v>
      </c>
      <c r="C29" s="18">
        <f t="shared" si="5"/>
        <v>0</v>
      </c>
      <c r="D29" s="18">
        <f t="shared" si="5"/>
        <v>0</v>
      </c>
      <c r="E29" s="18">
        <f t="shared" si="5"/>
        <v>0</v>
      </c>
      <c r="F29" s="18">
        <f t="shared" si="5"/>
        <v>0</v>
      </c>
      <c r="G29" s="18">
        <f t="shared" si="5"/>
        <v>0</v>
      </c>
      <c r="H29" s="18">
        <f t="shared" si="5"/>
        <v>0</v>
      </c>
      <c r="I29" s="18">
        <f t="shared" si="5"/>
        <v>0</v>
      </c>
      <c r="J29" s="1"/>
    </row>
    <row r="30" spans="1:10" x14ac:dyDescent="0.25">
      <c r="A30" s="19"/>
      <c r="B30" s="20"/>
      <c r="C30" s="1"/>
      <c r="D30" s="1"/>
      <c r="E30" s="1"/>
      <c r="F30" s="1"/>
      <c r="G30" s="1"/>
      <c r="H30" s="1"/>
      <c r="I30" s="1"/>
      <c r="J30" s="1"/>
    </row>
    <row r="31" spans="1:10" x14ac:dyDescent="0.25">
      <c r="A31" s="10"/>
      <c r="B31" s="11"/>
      <c r="C31" s="1"/>
      <c r="D31" s="1"/>
      <c r="E31" s="1"/>
      <c r="F31" s="1"/>
      <c r="G31" s="1"/>
      <c r="H31" s="1"/>
      <c r="I31" s="1"/>
      <c r="J31" s="1"/>
    </row>
    <row r="32" spans="1:10" x14ac:dyDescent="0.25">
      <c r="A32" s="21" t="s">
        <v>28</v>
      </c>
      <c r="B32" s="22">
        <v>0.08</v>
      </c>
      <c r="C32" s="22">
        <v>0.08</v>
      </c>
      <c r="D32" s="22">
        <v>0.08</v>
      </c>
      <c r="E32" s="22">
        <v>0.08</v>
      </c>
      <c r="F32" s="22">
        <v>0.08</v>
      </c>
      <c r="G32" s="22">
        <v>0.08</v>
      </c>
      <c r="H32" s="22">
        <v>0.08</v>
      </c>
      <c r="I32" s="22">
        <v>0.08</v>
      </c>
      <c r="J32" s="1"/>
    </row>
    <row r="33" spans="1:10" x14ac:dyDescent="0.25">
      <c r="A33" s="7" t="s">
        <v>29</v>
      </c>
      <c r="B33" s="90">
        <v>10</v>
      </c>
      <c r="C33" s="90"/>
      <c r="D33" s="90"/>
      <c r="E33" s="90"/>
      <c r="F33" s="90"/>
      <c r="G33" s="90"/>
      <c r="H33" s="90"/>
      <c r="I33" s="91"/>
      <c r="J33" s="1"/>
    </row>
    <row r="34" spans="1:10" x14ac:dyDescent="0.25">
      <c r="A34" s="7" t="s">
        <v>30</v>
      </c>
      <c r="B34" s="23">
        <v>4</v>
      </c>
      <c r="C34" s="23">
        <v>4</v>
      </c>
      <c r="D34" s="23">
        <v>4</v>
      </c>
      <c r="E34" s="23">
        <v>4</v>
      </c>
      <c r="F34" s="23">
        <v>4</v>
      </c>
      <c r="G34" s="23">
        <v>4</v>
      </c>
      <c r="H34" s="23">
        <v>4</v>
      </c>
      <c r="I34" s="23">
        <v>4</v>
      </c>
      <c r="J34" s="1"/>
    </row>
    <row r="35" spans="1:10" x14ac:dyDescent="0.25">
      <c r="A35" s="7" t="s">
        <v>31</v>
      </c>
      <c r="B35" s="24">
        <f>-PMT(B32/12,B33*12,B37)</f>
        <v>0</v>
      </c>
      <c r="C35" s="24">
        <f>-PMT(C32/12,$B$33*12,C37)</f>
        <v>0</v>
      </c>
      <c r="D35" s="24">
        <f t="shared" ref="D35:I35" si="6">-PMT(D32/12,$B$33*12,D37)</f>
        <v>0</v>
      </c>
      <c r="E35" s="24">
        <f t="shared" si="6"/>
        <v>0</v>
      </c>
      <c r="F35" s="24">
        <f t="shared" si="6"/>
        <v>0</v>
      </c>
      <c r="G35" s="24">
        <f t="shared" si="6"/>
        <v>0</v>
      </c>
      <c r="H35" s="24">
        <f t="shared" si="6"/>
        <v>0</v>
      </c>
      <c r="I35" s="24">
        <f t="shared" si="6"/>
        <v>0</v>
      </c>
      <c r="J35" s="1"/>
    </row>
    <row r="36" spans="1:10" x14ac:dyDescent="0.25">
      <c r="A36" s="7" t="s">
        <v>32</v>
      </c>
      <c r="B36" s="25">
        <f>IFERROR(-CUMIPMT(B32/12,B33*12,B37,1,B33*12,0),0)</f>
        <v>0</v>
      </c>
      <c r="C36" s="25">
        <f>IFERROR(-CUMIPMT(C32/12,$B$33*12,C37,1,$B$33*12,0),0)</f>
        <v>0</v>
      </c>
      <c r="D36" s="25">
        <f t="shared" ref="D36:I36" si="7">IFERROR(-CUMIPMT(D32/12,$B$33*12,D37,1,$B$33*12,0),0)</f>
        <v>0</v>
      </c>
      <c r="E36" s="25">
        <f t="shared" si="7"/>
        <v>0</v>
      </c>
      <c r="F36" s="25">
        <f t="shared" si="7"/>
        <v>0</v>
      </c>
      <c r="G36" s="25">
        <f t="shared" si="7"/>
        <v>0</v>
      </c>
      <c r="H36" s="25">
        <f t="shared" si="7"/>
        <v>0</v>
      </c>
      <c r="I36" s="25">
        <f t="shared" si="7"/>
        <v>0</v>
      </c>
      <c r="J36" s="1"/>
    </row>
    <row r="37" spans="1:10" x14ac:dyDescent="0.25">
      <c r="A37" s="8" t="s">
        <v>33</v>
      </c>
      <c r="B37" s="18">
        <f t="shared" ref="B37:I37" si="8">B29*B34</f>
        <v>0</v>
      </c>
      <c r="C37" s="18">
        <f t="shared" si="8"/>
        <v>0</v>
      </c>
      <c r="D37" s="18">
        <f t="shared" si="8"/>
        <v>0</v>
      </c>
      <c r="E37" s="18">
        <f t="shared" si="8"/>
        <v>0</v>
      </c>
      <c r="F37" s="18">
        <f t="shared" si="8"/>
        <v>0</v>
      </c>
      <c r="G37" s="18">
        <f t="shared" si="8"/>
        <v>0</v>
      </c>
      <c r="H37" s="18">
        <f t="shared" si="8"/>
        <v>0</v>
      </c>
      <c r="I37" s="18">
        <f t="shared" si="8"/>
        <v>0</v>
      </c>
      <c r="J37" s="1"/>
    </row>
    <row r="38" spans="1:10" x14ac:dyDescent="0.25">
      <c r="A38" s="1"/>
      <c r="B38" s="1"/>
      <c r="C38" s="1"/>
      <c r="D38" s="1"/>
      <c r="E38" s="1"/>
      <c r="F38" s="1"/>
      <c r="G38" s="1"/>
      <c r="H38" s="1"/>
      <c r="I38" s="1"/>
      <c r="J38" s="1"/>
    </row>
  </sheetData>
  <mergeCells count="6">
    <mergeCell ref="B33:I33"/>
    <mergeCell ref="A1:I1"/>
    <mergeCell ref="A3:I3"/>
    <mergeCell ref="A10:I10"/>
    <mergeCell ref="A17:I17"/>
    <mergeCell ref="A25:I25"/>
  </mergeCells>
  <hyperlinks>
    <hyperlink ref="A26" r:id="rId1" display="Subsidized"/>
    <hyperlink ref="A28" r:id="rId2" display="Parent PLUS or Private"/>
    <hyperlink ref="A3:B3" r:id="rId3" display="School Costs"/>
    <hyperlink ref="A11" r:id="rId4" display="Pell Grant"/>
    <hyperlink ref="A18" r:id="rId5"/>
    <hyperlink ref="A12" r:id="rId6"/>
  </hyperlinks>
  <pageMargins left="0.25" right="0.25" top="0.75" bottom="0.75" header="0.3" footer="0.3"/>
  <pageSetup scale="88" fitToWidth="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4"/>
  <sheetViews>
    <sheetView zoomScaleNormal="100" workbookViewId="0">
      <selection activeCell="I15" sqref="I15"/>
    </sheetView>
  </sheetViews>
  <sheetFormatPr defaultRowHeight="15" x14ac:dyDescent="0.25"/>
  <cols>
    <col min="1" max="1" width="15.28515625" style="57" bestFit="1" customWidth="1"/>
    <col min="2" max="2" width="10.85546875" style="57" customWidth="1"/>
    <col min="3" max="3" width="13.5703125" style="57" bestFit="1" customWidth="1"/>
    <col min="4" max="4" width="14.28515625" style="57" bestFit="1" customWidth="1"/>
    <col min="5" max="5" width="9.140625" style="57"/>
    <col min="6" max="6" width="6.85546875" style="57" bestFit="1" customWidth="1"/>
    <col min="7" max="7" width="17.42578125" style="65" bestFit="1" customWidth="1"/>
    <col min="8" max="8" width="12.7109375" style="65" bestFit="1" customWidth="1"/>
    <col min="9" max="9" width="13.140625" style="57" bestFit="1" customWidth="1"/>
    <col min="10" max="10" width="12.28515625" style="57" bestFit="1" customWidth="1"/>
    <col min="11" max="11" width="20" style="82" bestFit="1" customWidth="1"/>
    <col min="12" max="12" width="17" style="57" customWidth="1"/>
    <col min="13" max="13" width="14.5703125" style="57" customWidth="1"/>
    <col min="14" max="14" width="9.140625" style="57"/>
    <col min="15" max="15" width="10.7109375" style="57" bestFit="1" customWidth="1"/>
    <col min="16" max="25" width="9.140625" style="57"/>
    <col min="26" max="26" width="10.5703125" style="57" bestFit="1" customWidth="1"/>
    <col min="27" max="16384" width="9.140625" style="57"/>
  </cols>
  <sheetData>
    <row r="1" spans="1:26" customFormat="1" x14ac:dyDescent="0.25">
      <c r="A1" s="94" t="s">
        <v>81</v>
      </c>
      <c r="B1" s="94"/>
      <c r="C1" s="94"/>
      <c r="D1" s="94"/>
      <c r="E1" s="94"/>
      <c r="F1" s="94"/>
      <c r="G1" s="94"/>
      <c r="H1" s="94"/>
      <c r="I1" s="94"/>
      <c r="J1" s="94"/>
      <c r="K1" s="94"/>
    </row>
    <row r="2" spans="1:26" x14ac:dyDescent="0.25">
      <c r="A2" s="54"/>
      <c r="B2" s="54"/>
      <c r="C2" s="54"/>
      <c r="D2" s="54"/>
      <c r="E2" s="54"/>
      <c r="F2" s="54"/>
      <c r="G2" s="55"/>
      <c r="H2" s="55"/>
      <c r="I2" s="54"/>
      <c r="J2" s="54"/>
      <c r="K2" s="56"/>
    </row>
    <row r="3" spans="1:26" ht="18.75" x14ac:dyDescent="0.25">
      <c r="A3" s="95" t="s">
        <v>82</v>
      </c>
      <c r="B3" s="96"/>
      <c r="C3" s="96"/>
      <c r="D3" s="96"/>
      <c r="E3" s="54"/>
      <c r="F3" s="95" t="s">
        <v>83</v>
      </c>
      <c r="G3" s="96"/>
      <c r="H3" s="96"/>
      <c r="I3" s="96"/>
      <c r="J3" s="96"/>
      <c r="K3" s="96"/>
      <c r="L3" s="96"/>
      <c r="M3" s="96"/>
    </row>
    <row r="4" spans="1:26" x14ac:dyDescent="0.25">
      <c r="A4" s="58" t="s">
        <v>84</v>
      </c>
      <c r="B4" s="58" t="s">
        <v>85</v>
      </c>
      <c r="C4" s="58" t="s">
        <v>86</v>
      </c>
      <c r="D4" s="58" t="s">
        <v>87</v>
      </c>
      <c r="E4" s="54"/>
      <c r="F4" s="59" t="s">
        <v>88</v>
      </c>
      <c r="G4" s="60" t="s">
        <v>89</v>
      </c>
      <c r="H4" s="60" t="s">
        <v>86</v>
      </c>
      <c r="I4" s="59" t="s">
        <v>90</v>
      </c>
      <c r="J4" s="59" t="s">
        <v>91</v>
      </c>
      <c r="K4" s="59" t="s">
        <v>92</v>
      </c>
      <c r="L4" s="59" t="s">
        <v>93</v>
      </c>
      <c r="M4" s="59" t="s">
        <v>94</v>
      </c>
    </row>
    <row r="5" spans="1:26" ht="15" customHeight="1" x14ac:dyDescent="0.25">
      <c r="A5" s="61">
        <v>31785.18</v>
      </c>
      <c r="B5" s="62">
        <v>5.4399999999999997E-2</v>
      </c>
      <c r="C5" s="63"/>
      <c r="D5" s="64">
        <v>180</v>
      </c>
      <c r="E5" s="54"/>
      <c r="F5" s="57">
        <v>1</v>
      </c>
      <c r="G5" s="65">
        <f>IF(B234="",0,B234)</f>
        <v>31785.18</v>
      </c>
      <c r="H5" s="66">
        <f>IFERROR(IF(-PMT($B$235/12,$B$233,$B$234)&gt;G5,G5,-PMT($B$235/12,$B$233,$B$234)),0)</f>
        <v>258.70054080744046</v>
      </c>
      <c r="I5" s="67">
        <f t="shared" ref="I5:I68" si="0">IFERROR(IF(-PPMT($B$235/12,F5,$B$233,$B$234)&gt;G5,G5,-PPMT($B$235/12,F5,$B$233,$B$234)),"$0.00")</f>
        <v>114.60772480744048</v>
      </c>
      <c r="J5" s="68">
        <f t="shared" ref="J5:J68" si="1">IFERROR(-IPMT($B$235/12,F5,$B$233,$B$234),"$0.00")</f>
        <v>144.09281599999997</v>
      </c>
      <c r="K5" s="67">
        <f>IFERROR(ROUND(G5-I5,2),0)</f>
        <v>31670.57</v>
      </c>
      <c r="L5" s="65">
        <f>H5</f>
        <v>258.70054080744046</v>
      </c>
      <c r="M5" s="69">
        <f>IFERROR(I5/H5,0)</f>
        <v>0.44301308551475688</v>
      </c>
    </row>
    <row r="6" spans="1:26" ht="15" customHeight="1" x14ac:dyDescent="0.25">
      <c r="A6" s="70" t="str">
        <f>IF(A5=0,IF(PV(B5/12,D5,-C5)=0,"",ROUND(PV(B5/12,D5,-C5),2)),"")</f>
        <v/>
      </c>
      <c r="B6" s="71" t="str">
        <f>IFERROR(IF(B5=0,ROUND(RATE(D5,-C5,A5)*12,4),""),"")</f>
        <v/>
      </c>
      <c r="C6" s="70">
        <f>IFERROR(IF(C5="",ROUND(-PMT(B5/12,D5,A5),2),""),"")</f>
        <v>258.7</v>
      </c>
      <c r="D6" s="72" t="str">
        <f>IFERROR(IF(D5=0,NPER(B5/12,-C5,A5),""),"")</f>
        <v/>
      </c>
      <c r="E6" s="54"/>
      <c r="F6" s="57">
        <v>2</v>
      </c>
      <c r="G6" s="65">
        <f>IFERROR(IF(K5=0,0,K5),0)</f>
        <v>31670.57</v>
      </c>
      <c r="H6" s="66">
        <f t="shared" ref="H6:H69" si="2">IFERROR(IF(-PMT($B$235/12,$B$233,$B$234)&gt;G6,G6,-PMT($B$235/12,$B$233,$B$234)),0)</f>
        <v>258.70054080744046</v>
      </c>
      <c r="I6" s="67">
        <f t="shared" si="0"/>
        <v>115.12727982656754</v>
      </c>
      <c r="J6" s="73">
        <f t="shared" si="1"/>
        <v>143.57326098087293</v>
      </c>
      <c r="K6" s="67">
        <f t="shared" ref="K6:K70" si="3">IFERROR(ROUND(G6-I6,2),"-")</f>
        <v>31555.439999999999</v>
      </c>
      <c r="L6" s="65">
        <f>L5+H6</f>
        <v>517.40108161488092</v>
      </c>
      <c r="M6" s="69">
        <f t="shared" ref="M6:M69" si="4">IFERROR(I6/H6,0)</f>
        <v>0.4450214115024238</v>
      </c>
    </row>
    <row r="7" spans="1:26" x14ac:dyDescent="0.25">
      <c r="A7" s="54"/>
      <c r="B7" s="54"/>
      <c r="C7" s="54"/>
      <c r="D7" s="74" t="s">
        <v>95</v>
      </c>
      <c r="E7" s="54"/>
      <c r="F7" s="57">
        <v>3</v>
      </c>
      <c r="G7" s="65">
        <f t="shared" ref="G7:G70" si="5">IFERROR(IF(K6=0,0,K6),0)</f>
        <v>31555.439999999999</v>
      </c>
      <c r="H7" s="66">
        <f t="shared" si="2"/>
        <v>258.70054080744046</v>
      </c>
      <c r="I7" s="67">
        <f t="shared" si="0"/>
        <v>115.64919016178133</v>
      </c>
      <c r="J7" s="73">
        <f t="shared" si="1"/>
        <v>143.05135064565911</v>
      </c>
      <c r="K7" s="67">
        <f t="shared" si="3"/>
        <v>31439.79</v>
      </c>
      <c r="L7" s="65">
        <f t="shared" ref="L7:L70" si="6">L6+H7</f>
        <v>776.10162242232138</v>
      </c>
      <c r="M7" s="69">
        <f t="shared" si="4"/>
        <v>0.44703884190123488</v>
      </c>
    </row>
    <row r="8" spans="1:26" x14ac:dyDescent="0.25">
      <c r="A8" s="97" t="s">
        <v>96</v>
      </c>
      <c r="B8" s="97"/>
      <c r="C8" s="54"/>
      <c r="D8" s="54"/>
      <c r="E8" s="54"/>
      <c r="F8" s="57">
        <v>4</v>
      </c>
      <c r="G8" s="65">
        <f t="shared" si="5"/>
        <v>31439.79</v>
      </c>
      <c r="H8" s="66">
        <f t="shared" si="2"/>
        <v>258.70054080744046</v>
      </c>
      <c r="I8" s="67">
        <f t="shared" si="0"/>
        <v>116.17346649051474</v>
      </c>
      <c r="J8" s="73">
        <f t="shared" si="1"/>
        <v>142.52707431692573</v>
      </c>
      <c r="K8" s="67">
        <f t="shared" si="3"/>
        <v>31323.62</v>
      </c>
      <c r="L8" s="65">
        <f t="shared" si="6"/>
        <v>1034.8021632297618</v>
      </c>
      <c r="M8" s="69">
        <f t="shared" si="4"/>
        <v>0.44906541798452043</v>
      </c>
    </row>
    <row r="9" spans="1:26" x14ac:dyDescent="0.25">
      <c r="A9" s="98">
        <f>IFERROR(-CUMIPMT(B235/12,B233,B234,1,B233,0),"")</f>
        <v>14780.91734533928</v>
      </c>
      <c r="B9" s="98"/>
      <c r="C9" s="54"/>
      <c r="D9" s="54"/>
      <c r="E9" s="54"/>
      <c r="F9" s="57">
        <v>5</v>
      </c>
      <c r="G9" s="65">
        <f t="shared" si="5"/>
        <v>31323.62</v>
      </c>
      <c r="H9" s="66">
        <f t="shared" si="2"/>
        <v>258.70054080744046</v>
      </c>
      <c r="I9" s="67">
        <f t="shared" si="0"/>
        <v>116.70011953860508</v>
      </c>
      <c r="J9" s="73">
        <f t="shared" si="1"/>
        <v>142.0004212688354</v>
      </c>
      <c r="K9" s="67">
        <f t="shared" si="3"/>
        <v>31206.92</v>
      </c>
      <c r="L9" s="65">
        <f t="shared" si="6"/>
        <v>1293.5027040372024</v>
      </c>
      <c r="M9" s="69">
        <f t="shared" si="4"/>
        <v>0.45110118121271697</v>
      </c>
    </row>
    <row r="10" spans="1:26" x14ac:dyDescent="0.25">
      <c r="A10" s="54"/>
      <c r="B10" s="54"/>
      <c r="C10" s="54"/>
      <c r="D10" s="54"/>
      <c r="E10" s="54"/>
      <c r="F10" s="57">
        <v>6</v>
      </c>
      <c r="G10" s="65">
        <f t="shared" si="5"/>
        <v>31206.92</v>
      </c>
      <c r="H10" s="66">
        <f t="shared" si="2"/>
        <v>258.70054080744046</v>
      </c>
      <c r="I10" s="67">
        <f t="shared" si="0"/>
        <v>117.22916008051341</v>
      </c>
      <c r="J10" s="73">
        <f t="shared" si="1"/>
        <v>141.47138072692707</v>
      </c>
      <c r="K10" s="67">
        <f t="shared" si="3"/>
        <v>31089.69</v>
      </c>
      <c r="L10" s="65">
        <f t="shared" si="6"/>
        <v>1552.203244844643</v>
      </c>
      <c r="M10" s="69">
        <f t="shared" si="4"/>
        <v>0.45314617323421458</v>
      </c>
    </row>
    <row r="11" spans="1:26" x14ac:dyDescent="0.25">
      <c r="A11" s="97" t="s">
        <v>97</v>
      </c>
      <c r="B11" s="97"/>
      <c r="C11" s="54"/>
      <c r="D11" s="54"/>
      <c r="E11" s="54"/>
      <c r="F11" s="57">
        <v>7</v>
      </c>
      <c r="G11" s="65">
        <f t="shared" si="5"/>
        <v>31089.69</v>
      </c>
      <c r="H11" s="66">
        <f t="shared" si="2"/>
        <v>258.70054080744046</v>
      </c>
      <c r="I11" s="67">
        <f t="shared" si="0"/>
        <v>117.76059893954508</v>
      </c>
      <c r="J11" s="73">
        <f t="shared" si="1"/>
        <v>140.93994186789541</v>
      </c>
      <c r="K11" s="67">
        <f t="shared" si="3"/>
        <v>30971.93</v>
      </c>
      <c r="L11" s="65">
        <f t="shared" si="6"/>
        <v>1810.9037856520836</v>
      </c>
      <c r="M11" s="69">
        <f t="shared" si="4"/>
        <v>0.45520043588620968</v>
      </c>
      <c r="Z11" s="75"/>
    </row>
    <row r="12" spans="1:26" x14ac:dyDescent="0.25">
      <c r="A12" s="92">
        <f>IFERROR(SUM(A9+A5),"")</f>
        <v>46566.09734533928</v>
      </c>
      <c r="B12" s="92"/>
      <c r="C12" s="54"/>
      <c r="D12" s="54"/>
      <c r="E12" s="54"/>
      <c r="F12" s="57">
        <v>8</v>
      </c>
      <c r="G12" s="65">
        <f t="shared" si="5"/>
        <v>30971.93</v>
      </c>
      <c r="H12" s="66">
        <f t="shared" si="2"/>
        <v>258.70054080744046</v>
      </c>
      <c r="I12" s="67">
        <f t="shared" si="0"/>
        <v>118.294446988071</v>
      </c>
      <c r="J12" s="73">
        <f t="shared" si="1"/>
        <v>140.40609381936946</v>
      </c>
      <c r="K12" s="67">
        <f t="shared" si="3"/>
        <v>30853.64</v>
      </c>
      <c r="L12" s="65">
        <f t="shared" si="6"/>
        <v>2069.6043264595241</v>
      </c>
      <c r="M12" s="69">
        <f t="shared" si="4"/>
        <v>0.45726401119556048</v>
      </c>
    </row>
    <row r="13" spans="1:26" x14ac:dyDescent="0.25">
      <c r="A13" s="54"/>
      <c r="B13" s="54"/>
      <c r="C13" s="54"/>
      <c r="D13" s="54"/>
      <c r="E13" s="54"/>
      <c r="F13" s="57">
        <v>9</v>
      </c>
      <c r="G13" s="65">
        <f t="shared" si="5"/>
        <v>30853.64</v>
      </c>
      <c r="H13" s="66">
        <f t="shared" si="2"/>
        <v>258.70054080744046</v>
      </c>
      <c r="I13" s="67">
        <f t="shared" si="0"/>
        <v>118.83071514775027</v>
      </c>
      <c r="J13" s="73">
        <f t="shared" si="1"/>
        <v>139.86982565969018</v>
      </c>
      <c r="K13" s="67">
        <f t="shared" si="3"/>
        <v>30734.81</v>
      </c>
      <c r="L13" s="65">
        <f t="shared" si="6"/>
        <v>2328.3048672669647</v>
      </c>
      <c r="M13" s="69">
        <f t="shared" si="4"/>
        <v>0.45933694137964703</v>
      </c>
    </row>
    <row r="14" spans="1:26" ht="15" customHeight="1" x14ac:dyDescent="0.25">
      <c r="A14" s="93" t="s">
        <v>98</v>
      </c>
      <c r="B14" s="93"/>
      <c r="C14" s="93"/>
      <c r="D14" s="93"/>
      <c r="E14" s="54"/>
      <c r="F14" s="57">
        <v>10</v>
      </c>
      <c r="G14" s="65">
        <f t="shared" si="5"/>
        <v>30734.81</v>
      </c>
      <c r="H14" s="66">
        <f t="shared" si="2"/>
        <v>258.70054080744046</v>
      </c>
      <c r="I14" s="67">
        <f t="shared" si="0"/>
        <v>119.3694143897534</v>
      </c>
      <c r="J14" s="73">
        <f t="shared" si="1"/>
        <v>139.33112641768707</v>
      </c>
      <c r="K14" s="67">
        <f t="shared" si="3"/>
        <v>30615.439999999999</v>
      </c>
      <c r="L14" s="65">
        <f t="shared" si="6"/>
        <v>2587.0054080744053</v>
      </c>
      <c r="M14" s="69">
        <f t="shared" si="4"/>
        <v>0.46141926884723478</v>
      </c>
    </row>
    <row r="15" spans="1:26" x14ac:dyDescent="0.25">
      <c r="A15" s="93"/>
      <c r="B15" s="93"/>
      <c r="C15" s="93"/>
      <c r="D15" s="93"/>
      <c r="E15" s="54"/>
      <c r="F15" s="57">
        <v>11</v>
      </c>
      <c r="G15" s="65">
        <f t="shared" si="5"/>
        <v>30615.439999999999</v>
      </c>
      <c r="H15" s="66">
        <f t="shared" si="2"/>
        <v>258.70054080744046</v>
      </c>
      <c r="I15" s="67">
        <f t="shared" si="0"/>
        <v>119.91055573498694</v>
      </c>
      <c r="J15" s="73">
        <f t="shared" si="1"/>
        <v>138.78998507245353</v>
      </c>
      <c r="K15" s="67">
        <f t="shared" si="3"/>
        <v>30495.53</v>
      </c>
      <c r="L15" s="65">
        <f t="shared" si="6"/>
        <v>2845.7059488818459</v>
      </c>
      <c r="M15" s="69">
        <f t="shared" si="4"/>
        <v>0.4635110361993422</v>
      </c>
      <c r="O15" s="75"/>
    </row>
    <row r="16" spans="1:26" x14ac:dyDescent="0.25">
      <c r="A16" s="93"/>
      <c r="B16" s="93"/>
      <c r="C16" s="93"/>
      <c r="D16" s="93"/>
      <c r="E16" s="54"/>
      <c r="F16" s="57">
        <v>12</v>
      </c>
      <c r="G16" s="65">
        <f t="shared" si="5"/>
        <v>30495.53</v>
      </c>
      <c r="H16" s="66">
        <f t="shared" si="2"/>
        <v>258.70054080744046</v>
      </c>
      <c r="I16" s="67">
        <f t="shared" si="0"/>
        <v>120.45415025431889</v>
      </c>
      <c r="J16" s="73">
        <f t="shared" si="1"/>
        <v>138.24639055312156</v>
      </c>
      <c r="K16" s="67">
        <f t="shared" si="3"/>
        <v>30375.08</v>
      </c>
      <c r="L16" s="65">
        <f t="shared" si="6"/>
        <v>3104.4064896892864</v>
      </c>
      <c r="M16" s="69">
        <f t="shared" si="4"/>
        <v>0.46561228623011258</v>
      </c>
    </row>
    <row r="17" spans="1:13" x14ac:dyDescent="0.25">
      <c r="A17" s="93"/>
      <c r="B17" s="93"/>
      <c r="C17" s="93"/>
      <c r="D17" s="93"/>
      <c r="E17" s="54"/>
      <c r="F17" s="57">
        <v>13</v>
      </c>
      <c r="G17" s="65">
        <f t="shared" si="5"/>
        <v>30375.08</v>
      </c>
      <c r="H17" s="66">
        <f t="shared" si="2"/>
        <v>258.70054080744046</v>
      </c>
      <c r="I17" s="67">
        <f t="shared" si="0"/>
        <v>121.00020906880512</v>
      </c>
      <c r="J17" s="73">
        <f t="shared" si="1"/>
        <v>137.70033173863533</v>
      </c>
      <c r="K17" s="67">
        <f t="shared" si="3"/>
        <v>30254.080000000002</v>
      </c>
      <c r="L17" s="65">
        <f t="shared" si="6"/>
        <v>3363.107030496727</v>
      </c>
      <c r="M17" s="69">
        <f t="shared" si="4"/>
        <v>0.46772306192768903</v>
      </c>
    </row>
    <row r="18" spans="1:13" x14ac:dyDescent="0.25">
      <c r="A18" s="93"/>
      <c r="B18" s="93"/>
      <c r="C18" s="93"/>
      <c r="D18" s="93"/>
      <c r="E18" s="54"/>
      <c r="F18" s="57">
        <v>14</v>
      </c>
      <c r="G18" s="65">
        <f t="shared" si="5"/>
        <v>30254.080000000002</v>
      </c>
      <c r="H18" s="66">
        <f t="shared" si="2"/>
        <v>258.70054080744046</v>
      </c>
      <c r="I18" s="67">
        <f t="shared" si="0"/>
        <v>121.54874334991706</v>
      </c>
      <c r="J18" s="73">
        <f t="shared" si="1"/>
        <v>137.15179745752337</v>
      </c>
      <c r="K18" s="67">
        <f t="shared" si="3"/>
        <v>30132.53</v>
      </c>
      <c r="L18" s="65">
        <f t="shared" si="6"/>
        <v>3621.8075713041676</v>
      </c>
      <c r="M18" s="69">
        <f t="shared" si="4"/>
        <v>0.46984340647509465</v>
      </c>
    </row>
    <row r="19" spans="1:13" x14ac:dyDescent="0.25">
      <c r="A19" s="93"/>
      <c r="B19" s="93"/>
      <c r="C19" s="93"/>
      <c r="D19" s="93"/>
      <c r="E19" s="54"/>
      <c r="F19" s="57">
        <v>15</v>
      </c>
      <c r="G19" s="65">
        <f t="shared" si="5"/>
        <v>30132.53</v>
      </c>
      <c r="H19" s="66">
        <f t="shared" si="2"/>
        <v>258.70054080744046</v>
      </c>
      <c r="I19" s="67">
        <f t="shared" si="0"/>
        <v>122.09976431977002</v>
      </c>
      <c r="J19" s="73">
        <f t="shared" si="1"/>
        <v>136.60077648767046</v>
      </c>
      <c r="K19" s="67">
        <f t="shared" si="3"/>
        <v>30010.43</v>
      </c>
      <c r="L19" s="65">
        <f t="shared" si="6"/>
        <v>3880.5081121116082</v>
      </c>
      <c r="M19" s="69">
        <f t="shared" si="4"/>
        <v>0.47197336325111511</v>
      </c>
    </row>
    <row r="20" spans="1:13" x14ac:dyDescent="0.25">
      <c r="A20" s="93"/>
      <c r="B20" s="93"/>
      <c r="C20" s="93"/>
      <c r="D20" s="93"/>
      <c r="E20" s="54"/>
      <c r="F20" s="57">
        <v>16</v>
      </c>
      <c r="G20" s="65">
        <f t="shared" si="5"/>
        <v>30010.43</v>
      </c>
      <c r="H20" s="66">
        <f t="shared" si="2"/>
        <v>258.70054080744046</v>
      </c>
      <c r="I20" s="67">
        <f t="shared" si="0"/>
        <v>122.65328325135297</v>
      </c>
      <c r="J20" s="73">
        <f t="shared" si="1"/>
        <v>136.04725755608749</v>
      </c>
      <c r="K20" s="67">
        <f t="shared" si="3"/>
        <v>29887.78</v>
      </c>
      <c r="L20" s="65">
        <f t="shared" si="6"/>
        <v>4139.2086529190483</v>
      </c>
      <c r="M20" s="69">
        <f t="shared" si="4"/>
        <v>0.47411297583118678</v>
      </c>
    </row>
    <row r="21" spans="1:13" x14ac:dyDescent="0.25">
      <c r="A21" s="93"/>
      <c r="B21" s="93"/>
      <c r="C21" s="93"/>
      <c r="D21" s="93"/>
      <c r="E21" s="54"/>
      <c r="F21" s="57">
        <v>17</v>
      </c>
      <c r="G21" s="65">
        <f t="shared" si="5"/>
        <v>29887.78</v>
      </c>
      <c r="H21" s="66">
        <f t="shared" si="2"/>
        <v>258.70054080744046</v>
      </c>
      <c r="I21" s="67">
        <f t="shared" si="0"/>
        <v>123.2093114687591</v>
      </c>
      <c r="J21" s="73">
        <f t="shared" si="1"/>
        <v>135.49122933868139</v>
      </c>
      <c r="K21" s="67">
        <f t="shared" si="3"/>
        <v>29764.57</v>
      </c>
      <c r="L21" s="65">
        <f t="shared" si="6"/>
        <v>4397.9091937264884</v>
      </c>
      <c r="M21" s="69">
        <f t="shared" si="4"/>
        <v>0.47626228798828812</v>
      </c>
    </row>
    <row r="22" spans="1:13" x14ac:dyDescent="0.25">
      <c r="A22" s="54"/>
      <c r="B22" s="54"/>
      <c r="C22" s="54"/>
      <c r="D22" s="54"/>
      <c r="E22" s="54"/>
      <c r="F22" s="57">
        <v>18</v>
      </c>
      <c r="G22" s="65">
        <f t="shared" si="5"/>
        <v>29764.57</v>
      </c>
      <c r="H22" s="66">
        <f t="shared" si="2"/>
        <v>258.70054080744046</v>
      </c>
      <c r="I22" s="67">
        <f t="shared" si="0"/>
        <v>123.76786034741747</v>
      </c>
      <c r="J22" s="73">
        <f t="shared" si="1"/>
        <v>134.93268046002299</v>
      </c>
      <c r="K22" s="67">
        <f t="shared" si="3"/>
        <v>29640.799999999999</v>
      </c>
      <c r="L22" s="65">
        <f t="shared" si="6"/>
        <v>4656.6097345339285</v>
      </c>
      <c r="M22" s="69">
        <f t="shared" si="4"/>
        <v>0.47842134369383504</v>
      </c>
    </row>
    <row r="23" spans="1:13" x14ac:dyDescent="0.25">
      <c r="A23" s="54"/>
      <c r="B23" s="54"/>
      <c r="C23" s="54"/>
      <c r="D23" s="54"/>
      <c r="E23" s="54"/>
      <c r="F23" s="57">
        <v>19</v>
      </c>
      <c r="G23" s="65">
        <f t="shared" si="5"/>
        <v>29640.799999999999</v>
      </c>
      <c r="H23" s="66">
        <f t="shared" si="2"/>
        <v>258.70054080744046</v>
      </c>
      <c r="I23" s="67">
        <f t="shared" si="0"/>
        <v>124.32894131432576</v>
      </c>
      <c r="J23" s="73">
        <f t="shared" si="1"/>
        <v>134.3715994931147</v>
      </c>
      <c r="K23" s="67">
        <f t="shared" si="3"/>
        <v>29516.47</v>
      </c>
      <c r="L23" s="65">
        <f t="shared" si="6"/>
        <v>4915.3102753413687</v>
      </c>
      <c r="M23" s="69">
        <f t="shared" si="4"/>
        <v>0.48059018711858043</v>
      </c>
    </row>
    <row r="24" spans="1:13" x14ac:dyDescent="0.25">
      <c r="A24" s="76" t="s">
        <v>99</v>
      </c>
      <c r="B24" s="77" t="s">
        <v>100</v>
      </c>
      <c r="C24" s="54"/>
      <c r="D24" s="54"/>
      <c r="E24" s="54"/>
      <c r="F24" s="57">
        <v>20</v>
      </c>
      <c r="G24" s="65">
        <f t="shared" si="5"/>
        <v>29516.47</v>
      </c>
      <c r="H24" s="66">
        <f t="shared" si="2"/>
        <v>258.70054080744046</v>
      </c>
      <c r="I24" s="67">
        <f t="shared" si="0"/>
        <v>124.89256584828405</v>
      </c>
      <c r="J24" s="73">
        <f t="shared" si="1"/>
        <v>133.80797495915641</v>
      </c>
      <c r="K24" s="67">
        <f t="shared" si="3"/>
        <v>29391.58</v>
      </c>
      <c r="L24" s="65">
        <f t="shared" si="6"/>
        <v>5174.0108161488088</v>
      </c>
      <c r="M24" s="69">
        <f t="shared" si="4"/>
        <v>0.48276886263351804</v>
      </c>
    </row>
    <row r="25" spans="1:13" x14ac:dyDescent="0.25">
      <c r="A25" s="78">
        <v>5250</v>
      </c>
      <c r="B25" s="79">
        <f>B27*A25/A27</f>
        <v>58.604651162790695</v>
      </c>
      <c r="C25" s="54"/>
      <c r="D25" s="54"/>
      <c r="E25" s="54"/>
      <c r="F25" s="57">
        <v>21</v>
      </c>
      <c r="G25" s="65">
        <f t="shared" si="5"/>
        <v>29391.58</v>
      </c>
      <c r="H25" s="66">
        <f t="shared" si="2"/>
        <v>258.70054080744046</v>
      </c>
      <c r="I25" s="67">
        <f t="shared" si="0"/>
        <v>125.45874548012958</v>
      </c>
      <c r="J25" s="73">
        <f t="shared" si="1"/>
        <v>133.24179532731088</v>
      </c>
      <c r="K25" s="67">
        <f t="shared" si="3"/>
        <v>29266.12</v>
      </c>
      <c r="L25" s="65">
        <f t="shared" si="6"/>
        <v>5432.7113569562489</v>
      </c>
      <c r="M25" s="69">
        <f t="shared" si="4"/>
        <v>0.48495741481078986</v>
      </c>
    </row>
    <row r="26" spans="1:13" x14ac:dyDescent="0.25">
      <c r="A26" s="80" t="s">
        <v>101</v>
      </c>
      <c r="B26" s="76" t="s">
        <v>102</v>
      </c>
      <c r="C26" s="54"/>
      <c r="D26" s="54"/>
      <c r="E26" s="54"/>
      <c r="F26" s="57">
        <v>22</v>
      </c>
      <c r="G26" s="65">
        <f t="shared" si="5"/>
        <v>29266.12</v>
      </c>
      <c r="H26" s="66">
        <f t="shared" si="2"/>
        <v>258.70054080744046</v>
      </c>
      <c r="I26" s="67">
        <f t="shared" si="0"/>
        <v>126.02749179297285</v>
      </c>
      <c r="J26" s="73">
        <f t="shared" si="1"/>
        <v>132.67304901446761</v>
      </c>
      <c r="K26" s="67">
        <f t="shared" si="3"/>
        <v>29140.09</v>
      </c>
      <c r="L26" s="65">
        <f t="shared" si="6"/>
        <v>5691.411897763689</v>
      </c>
      <c r="M26" s="69">
        <f t="shared" si="4"/>
        <v>0.48715588842459889</v>
      </c>
    </row>
    <row r="27" spans="1:13" x14ac:dyDescent="0.25">
      <c r="A27" s="81">
        <v>26875</v>
      </c>
      <c r="B27" s="78">
        <v>300</v>
      </c>
      <c r="C27" s="54"/>
      <c r="D27" s="54"/>
      <c r="E27" s="54"/>
      <c r="F27" s="57">
        <v>23</v>
      </c>
      <c r="G27" s="65">
        <f t="shared" si="5"/>
        <v>29140.09</v>
      </c>
      <c r="H27" s="66">
        <f t="shared" si="2"/>
        <v>258.70054080744046</v>
      </c>
      <c r="I27" s="67">
        <f t="shared" si="0"/>
        <v>126.59881642243434</v>
      </c>
      <c r="J27" s="73">
        <f t="shared" si="1"/>
        <v>132.10172438500612</v>
      </c>
      <c r="K27" s="67">
        <f t="shared" si="3"/>
        <v>29013.49</v>
      </c>
      <c r="L27" s="65">
        <f t="shared" si="6"/>
        <v>5950.1124385711291</v>
      </c>
      <c r="M27" s="69">
        <f t="shared" si="4"/>
        <v>0.48936432845212374</v>
      </c>
    </row>
    <row r="28" spans="1:13" x14ac:dyDescent="0.25">
      <c r="A28" s="54"/>
      <c r="B28" s="54"/>
      <c r="C28" s="54"/>
      <c r="D28" s="54"/>
      <c r="E28" s="54"/>
      <c r="F28" s="57">
        <v>24</v>
      </c>
      <c r="G28" s="65">
        <f t="shared" si="5"/>
        <v>29013.49</v>
      </c>
      <c r="H28" s="66">
        <f t="shared" si="2"/>
        <v>258.70054080744046</v>
      </c>
      <c r="I28" s="67">
        <f t="shared" si="0"/>
        <v>127.1727310568827</v>
      </c>
      <c r="J28" s="73">
        <f t="shared" si="1"/>
        <v>131.52780975055776</v>
      </c>
      <c r="K28" s="67">
        <f t="shared" si="3"/>
        <v>28886.32</v>
      </c>
      <c r="L28" s="65">
        <f t="shared" si="6"/>
        <v>6208.8129793785693</v>
      </c>
      <c r="M28" s="69">
        <f t="shared" si="4"/>
        <v>0.49158278007444001</v>
      </c>
    </row>
    <row r="29" spans="1:13" x14ac:dyDescent="0.25">
      <c r="F29" s="57">
        <v>25</v>
      </c>
      <c r="G29" s="65">
        <f t="shared" si="5"/>
        <v>28886.32</v>
      </c>
      <c r="H29" s="66">
        <f t="shared" si="2"/>
        <v>258.70054080744046</v>
      </c>
      <c r="I29" s="67">
        <f t="shared" si="0"/>
        <v>127.7492474376739</v>
      </c>
      <c r="J29" s="73">
        <f t="shared" si="1"/>
        <v>130.95129336976655</v>
      </c>
      <c r="K29" s="67">
        <f t="shared" si="3"/>
        <v>28758.57</v>
      </c>
      <c r="L29" s="65">
        <f t="shared" si="6"/>
        <v>6467.5135201860094</v>
      </c>
      <c r="M29" s="69">
        <f t="shared" si="4"/>
        <v>0.49381128867744417</v>
      </c>
    </row>
    <row r="30" spans="1:13" x14ac:dyDescent="0.25">
      <c r="F30" s="57">
        <v>26</v>
      </c>
      <c r="G30" s="65">
        <f t="shared" si="5"/>
        <v>28758.57</v>
      </c>
      <c r="H30" s="66">
        <f t="shared" si="2"/>
        <v>258.70054080744046</v>
      </c>
      <c r="I30" s="67">
        <f t="shared" si="0"/>
        <v>128.32837735939137</v>
      </c>
      <c r="J30" s="73">
        <f t="shared" si="1"/>
        <v>130.37216344804912</v>
      </c>
      <c r="K30" s="67">
        <f t="shared" si="3"/>
        <v>28630.240000000002</v>
      </c>
      <c r="L30" s="65">
        <f t="shared" si="6"/>
        <v>6726.2140609934495</v>
      </c>
      <c r="M30" s="69">
        <f t="shared" si="4"/>
        <v>0.49604989985278192</v>
      </c>
    </row>
    <row r="31" spans="1:13" x14ac:dyDescent="0.25">
      <c r="F31" s="57">
        <v>27</v>
      </c>
      <c r="G31" s="65">
        <f t="shared" si="5"/>
        <v>28630.240000000002</v>
      </c>
      <c r="H31" s="66">
        <f t="shared" si="2"/>
        <v>258.70054080744046</v>
      </c>
      <c r="I31" s="67">
        <f t="shared" si="0"/>
        <v>128.91013267008725</v>
      </c>
      <c r="J31" s="73">
        <f t="shared" si="1"/>
        <v>129.79040813735321</v>
      </c>
      <c r="K31" s="67">
        <f t="shared" si="3"/>
        <v>28501.33</v>
      </c>
      <c r="L31" s="65">
        <f t="shared" si="6"/>
        <v>6984.9146018008896</v>
      </c>
      <c r="M31" s="69">
        <f t="shared" si="4"/>
        <v>0.4982986593987811</v>
      </c>
    </row>
    <row r="32" spans="1:13" x14ac:dyDescent="0.25">
      <c r="F32" s="57">
        <v>28</v>
      </c>
      <c r="G32" s="65">
        <f t="shared" si="5"/>
        <v>28501.33</v>
      </c>
      <c r="H32" s="66">
        <f t="shared" si="2"/>
        <v>258.70054080744046</v>
      </c>
      <c r="I32" s="67">
        <f t="shared" si="0"/>
        <v>129.49452527152499</v>
      </c>
      <c r="J32" s="73">
        <f t="shared" si="1"/>
        <v>129.20601553591547</v>
      </c>
      <c r="K32" s="67">
        <f t="shared" si="3"/>
        <v>28371.84</v>
      </c>
      <c r="L32" s="65">
        <f t="shared" si="6"/>
        <v>7243.6151426083297</v>
      </c>
      <c r="M32" s="69">
        <f t="shared" si="4"/>
        <v>0.50055761332138893</v>
      </c>
    </row>
    <row r="33" spans="6:13" x14ac:dyDescent="0.25">
      <c r="F33" s="57">
        <v>29</v>
      </c>
      <c r="G33" s="65">
        <f t="shared" si="5"/>
        <v>28371.84</v>
      </c>
      <c r="H33" s="66">
        <f t="shared" si="2"/>
        <v>258.70054080744046</v>
      </c>
      <c r="I33" s="67">
        <f t="shared" si="0"/>
        <v>130.08156711942257</v>
      </c>
      <c r="J33" s="73">
        <f t="shared" si="1"/>
        <v>128.61897368801789</v>
      </c>
      <c r="K33" s="67">
        <f t="shared" si="3"/>
        <v>28241.759999999998</v>
      </c>
      <c r="L33" s="65">
        <f t="shared" si="6"/>
        <v>7502.3156834157699</v>
      </c>
      <c r="M33" s="69">
        <f t="shared" si="4"/>
        <v>0.50282680783511258</v>
      </c>
    </row>
    <row r="34" spans="6:13" x14ac:dyDescent="0.25">
      <c r="F34" s="57">
        <v>30</v>
      </c>
      <c r="G34" s="65">
        <f t="shared" si="5"/>
        <v>28241.759999999998</v>
      </c>
      <c r="H34" s="66">
        <f t="shared" si="2"/>
        <v>258.70054080744046</v>
      </c>
      <c r="I34" s="67">
        <f t="shared" si="0"/>
        <v>130.67127022369729</v>
      </c>
      <c r="J34" s="73">
        <f t="shared" si="1"/>
        <v>128.02927058374317</v>
      </c>
      <c r="K34" s="67">
        <f t="shared" si="3"/>
        <v>28111.09</v>
      </c>
      <c r="L34" s="65">
        <f t="shared" si="6"/>
        <v>7761.01622422321</v>
      </c>
      <c r="M34" s="69">
        <f t="shared" si="4"/>
        <v>0.50510628936396518</v>
      </c>
    </row>
    <row r="35" spans="6:13" x14ac:dyDescent="0.25">
      <c r="F35" s="57">
        <v>31</v>
      </c>
      <c r="G35" s="65">
        <f t="shared" si="5"/>
        <v>28111.09</v>
      </c>
      <c r="H35" s="66">
        <f t="shared" si="2"/>
        <v>258.70054080744046</v>
      </c>
      <c r="I35" s="67">
        <f t="shared" si="0"/>
        <v>131.26364664871139</v>
      </c>
      <c r="J35" s="73">
        <f t="shared" si="1"/>
        <v>127.43689415872909</v>
      </c>
      <c r="K35" s="67">
        <f t="shared" si="3"/>
        <v>27979.83</v>
      </c>
      <c r="L35" s="65">
        <f t="shared" si="6"/>
        <v>8019.7167650306501</v>
      </c>
      <c r="M35" s="69">
        <f t="shared" si="4"/>
        <v>0.50739610454241513</v>
      </c>
    </row>
    <row r="36" spans="6:13" x14ac:dyDescent="0.25">
      <c r="F36" s="57">
        <v>32</v>
      </c>
      <c r="G36" s="65">
        <f t="shared" si="5"/>
        <v>27979.83</v>
      </c>
      <c r="H36" s="66">
        <f t="shared" si="2"/>
        <v>258.70054080744046</v>
      </c>
      <c r="I36" s="67">
        <f t="shared" si="0"/>
        <v>131.85870851351888</v>
      </c>
      <c r="J36" s="73">
        <f t="shared" si="1"/>
        <v>126.84183229392157</v>
      </c>
      <c r="K36" s="67">
        <f t="shared" si="3"/>
        <v>27847.97</v>
      </c>
      <c r="L36" s="65">
        <f t="shared" si="6"/>
        <v>8278.4173058380911</v>
      </c>
      <c r="M36" s="69">
        <f t="shared" si="4"/>
        <v>0.50969630021634071</v>
      </c>
    </row>
    <row r="37" spans="6:13" x14ac:dyDescent="0.25">
      <c r="F37" s="57">
        <v>33</v>
      </c>
      <c r="G37" s="65">
        <f t="shared" si="5"/>
        <v>27847.97</v>
      </c>
      <c r="H37" s="66">
        <f t="shared" si="2"/>
        <v>258.70054080744046</v>
      </c>
      <c r="I37" s="67">
        <f t="shared" si="0"/>
        <v>132.45646799211349</v>
      </c>
      <c r="J37" s="73">
        <f t="shared" si="1"/>
        <v>126.24407281532697</v>
      </c>
      <c r="K37" s="67">
        <f t="shared" si="3"/>
        <v>27715.51</v>
      </c>
      <c r="L37" s="65">
        <f t="shared" si="6"/>
        <v>8537.1178466455312</v>
      </c>
      <c r="M37" s="69">
        <f t="shared" si="4"/>
        <v>0.51200692344398813</v>
      </c>
    </row>
    <row r="38" spans="6:13" x14ac:dyDescent="0.25">
      <c r="F38" s="57">
        <v>34</v>
      </c>
      <c r="G38" s="65">
        <f t="shared" si="5"/>
        <v>27715.51</v>
      </c>
      <c r="H38" s="66">
        <f t="shared" si="2"/>
        <v>258.70054080744046</v>
      </c>
      <c r="I38" s="67">
        <f t="shared" si="0"/>
        <v>133.05693731367776</v>
      </c>
      <c r="J38" s="73">
        <f t="shared" si="1"/>
        <v>125.64360349376274</v>
      </c>
      <c r="K38" s="67">
        <f t="shared" si="3"/>
        <v>27582.45</v>
      </c>
      <c r="L38" s="65">
        <f t="shared" si="6"/>
        <v>8795.8183874529714</v>
      </c>
      <c r="M38" s="69">
        <f t="shared" si="4"/>
        <v>0.51432802149693424</v>
      </c>
    </row>
    <row r="39" spans="6:13" x14ac:dyDescent="0.25">
      <c r="F39" s="57">
        <v>35</v>
      </c>
      <c r="G39" s="65">
        <f t="shared" si="5"/>
        <v>27582.45</v>
      </c>
      <c r="H39" s="66">
        <f t="shared" si="2"/>
        <v>258.70054080744046</v>
      </c>
      <c r="I39" s="67">
        <f t="shared" si="0"/>
        <v>133.66012876283307</v>
      </c>
      <c r="J39" s="73">
        <f t="shared" si="1"/>
        <v>125.04041204460739</v>
      </c>
      <c r="K39" s="67">
        <f t="shared" si="3"/>
        <v>27448.79</v>
      </c>
      <c r="L39" s="65">
        <f t="shared" si="6"/>
        <v>9054.5189282604115</v>
      </c>
      <c r="M39" s="69">
        <f t="shared" si="4"/>
        <v>0.51665964186105362</v>
      </c>
    </row>
    <row r="40" spans="6:13" x14ac:dyDescent="0.25">
      <c r="F40" s="57">
        <v>36</v>
      </c>
      <c r="G40" s="65">
        <f t="shared" si="5"/>
        <v>27448.79</v>
      </c>
      <c r="H40" s="66">
        <f t="shared" si="2"/>
        <v>258.70054080744046</v>
      </c>
      <c r="I40" s="67">
        <f t="shared" si="0"/>
        <v>134.26605467989125</v>
      </c>
      <c r="J40" s="73">
        <f t="shared" si="1"/>
        <v>124.43448612754921</v>
      </c>
      <c r="K40" s="67">
        <f t="shared" si="3"/>
        <v>27314.52</v>
      </c>
      <c r="L40" s="65">
        <f t="shared" si="6"/>
        <v>9313.2194690678516</v>
      </c>
      <c r="M40" s="69">
        <f t="shared" si="4"/>
        <v>0.51900183223749041</v>
      </c>
    </row>
    <row r="41" spans="6:13" x14ac:dyDescent="0.25">
      <c r="F41" s="57">
        <v>37</v>
      </c>
      <c r="G41" s="65">
        <f t="shared" si="5"/>
        <v>27314.52</v>
      </c>
      <c r="H41" s="66">
        <f t="shared" si="2"/>
        <v>258.70054080744046</v>
      </c>
      <c r="I41" s="67">
        <f t="shared" si="0"/>
        <v>134.87472746110677</v>
      </c>
      <c r="J41" s="73">
        <f t="shared" si="1"/>
        <v>123.8258133463337</v>
      </c>
      <c r="K41" s="67">
        <f t="shared" si="3"/>
        <v>27179.65</v>
      </c>
      <c r="L41" s="65">
        <f t="shared" si="6"/>
        <v>9571.9200098752917</v>
      </c>
      <c r="M41" s="69">
        <f t="shared" si="4"/>
        <v>0.52135464054363378</v>
      </c>
    </row>
    <row r="42" spans="6:13" x14ac:dyDescent="0.25">
      <c r="F42" s="57">
        <v>38</v>
      </c>
      <c r="G42" s="65">
        <f t="shared" si="5"/>
        <v>27179.65</v>
      </c>
      <c r="H42" s="66">
        <f t="shared" si="2"/>
        <v>258.70054080744046</v>
      </c>
      <c r="I42" s="67">
        <f t="shared" si="0"/>
        <v>135.48615955893044</v>
      </c>
      <c r="J42" s="73">
        <f t="shared" si="1"/>
        <v>123.21438124851002</v>
      </c>
      <c r="K42" s="67">
        <f t="shared" si="3"/>
        <v>27044.16</v>
      </c>
      <c r="L42" s="65">
        <f t="shared" si="6"/>
        <v>9830.6205506827318</v>
      </c>
      <c r="M42" s="69">
        <f t="shared" si="4"/>
        <v>0.52371811491409814</v>
      </c>
    </row>
    <row r="43" spans="6:13" x14ac:dyDescent="0.25">
      <c r="F43" s="57">
        <v>39</v>
      </c>
      <c r="G43" s="65">
        <f t="shared" si="5"/>
        <v>27044.16</v>
      </c>
      <c r="H43" s="66">
        <f t="shared" si="2"/>
        <v>258.70054080744046</v>
      </c>
      <c r="I43" s="67">
        <f t="shared" si="0"/>
        <v>136.10036348226424</v>
      </c>
      <c r="J43" s="73">
        <f t="shared" si="1"/>
        <v>122.6001773251762</v>
      </c>
      <c r="K43" s="67">
        <f t="shared" si="3"/>
        <v>26908.06</v>
      </c>
      <c r="L43" s="65">
        <f t="shared" si="6"/>
        <v>10089.321091490172</v>
      </c>
      <c r="M43" s="69">
        <f t="shared" si="4"/>
        <v>0.52609230370170867</v>
      </c>
    </row>
    <row r="44" spans="6:13" x14ac:dyDescent="0.25">
      <c r="F44" s="57">
        <v>40</v>
      </c>
      <c r="G44" s="65">
        <f t="shared" si="5"/>
        <v>26908.06</v>
      </c>
      <c r="H44" s="66">
        <f t="shared" si="2"/>
        <v>258.70054080744046</v>
      </c>
      <c r="I44" s="67">
        <f t="shared" si="0"/>
        <v>136.7173517967172</v>
      </c>
      <c r="J44" s="73">
        <f t="shared" si="1"/>
        <v>121.98318901072325</v>
      </c>
      <c r="K44" s="67">
        <f t="shared" si="3"/>
        <v>26771.34</v>
      </c>
      <c r="L44" s="65">
        <f t="shared" si="6"/>
        <v>10348.021632297612</v>
      </c>
      <c r="M44" s="69">
        <f t="shared" si="4"/>
        <v>0.52847725547848978</v>
      </c>
    </row>
    <row r="45" spans="6:13" x14ac:dyDescent="0.25">
      <c r="F45" s="57">
        <v>41</v>
      </c>
      <c r="G45" s="65">
        <f t="shared" si="5"/>
        <v>26771.34</v>
      </c>
      <c r="H45" s="66">
        <f t="shared" si="2"/>
        <v>258.70054080744046</v>
      </c>
      <c r="I45" s="67">
        <f t="shared" si="0"/>
        <v>137.33713712486229</v>
      </c>
      <c r="J45" s="73">
        <f t="shared" si="1"/>
        <v>121.36340368257815</v>
      </c>
      <c r="K45" s="67">
        <f t="shared" si="3"/>
        <v>26634</v>
      </c>
      <c r="L45" s="65">
        <f t="shared" si="6"/>
        <v>10606.722173105052</v>
      </c>
      <c r="M45" s="69">
        <f t="shared" si="4"/>
        <v>0.53087301903665896</v>
      </c>
    </row>
    <row r="46" spans="6:13" x14ac:dyDescent="0.25">
      <c r="F46" s="57">
        <v>42</v>
      </c>
      <c r="G46" s="65">
        <f t="shared" si="5"/>
        <v>26634</v>
      </c>
      <c r="H46" s="66">
        <f t="shared" si="2"/>
        <v>258.70054080744046</v>
      </c>
      <c r="I46" s="67">
        <f t="shared" si="0"/>
        <v>137.95973214649501</v>
      </c>
      <c r="J46" s="73">
        <f t="shared" si="1"/>
        <v>120.74080866094545</v>
      </c>
      <c r="K46" s="67">
        <f t="shared" si="3"/>
        <v>26496.04</v>
      </c>
      <c r="L46" s="65">
        <f t="shared" si="6"/>
        <v>10865.422713912492</v>
      </c>
      <c r="M46" s="69">
        <f t="shared" si="4"/>
        <v>0.53327964338962508</v>
      </c>
    </row>
    <row r="47" spans="6:13" x14ac:dyDescent="0.25">
      <c r="F47" s="57">
        <v>43</v>
      </c>
      <c r="G47" s="65">
        <f t="shared" si="5"/>
        <v>26496.04</v>
      </c>
      <c r="H47" s="66">
        <f t="shared" si="2"/>
        <v>258.70054080744046</v>
      </c>
      <c r="I47" s="67">
        <f t="shared" si="0"/>
        <v>138.58514959889246</v>
      </c>
      <c r="J47" s="73">
        <f t="shared" si="1"/>
        <v>120.115391208548</v>
      </c>
      <c r="K47" s="67">
        <f t="shared" si="3"/>
        <v>26357.45</v>
      </c>
      <c r="L47" s="65">
        <f t="shared" si="6"/>
        <v>11124.123254719932</v>
      </c>
      <c r="M47" s="69">
        <f t="shared" si="4"/>
        <v>0.53569717777299142</v>
      </c>
    </row>
    <row r="48" spans="6:13" x14ac:dyDescent="0.25">
      <c r="F48" s="57">
        <v>44</v>
      </c>
      <c r="G48" s="65">
        <f t="shared" si="5"/>
        <v>26357.45</v>
      </c>
      <c r="H48" s="66">
        <f t="shared" si="2"/>
        <v>258.70054080744046</v>
      </c>
      <c r="I48" s="67">
        <f t="shared" si="0"/>
        <v>139.21340227707412</v>
      </c>
      <c r="J48" s="73">
        <f t="shared" si="1"/>
        <v>119.48713853036635</v>
      </c>
      <c r="K48" s="67">
        <f t="shared" si="3"/>
        <v>26218.240000000002</v>
      </c>
      <c r="L48" s="65">
        <f t="shared" si="6"/>
        <v>11382.823795527373</v>
      </c>
      <c r="M48" s="69">
        <f t="shared" si="4"/>
        <v>0.53812567164556235</v>
      </c>
    </row>
    <row r="49" spans="6:13" x14ac:dyDescent="0.25">
      <c r="F49" s="57">
        <v>45</v>
      </c>
      <c r="G49" s="65">
        <f t="shared" si="5"/>
        <v>26218.240000000002</v>
      </c>
      <c r="H49" s="66">
        <f t="shared" si="2"/>
        <v>258.70054080744046</v>
      </c>
      <c r="I49" s="67">
        <f t="shared" si="0"/>
        <v>139.84450303406351</v>
      </c>
      <c r="J49" s="73">
        <f t="shared" si="1"/>
        <v>118.85603777337697</v>
      </c>
      <c r="K49" s="67">
        <f t="shared" si="3"/>
        <v>26078.400000000001</v>
      </c>
      <c r="L49" s="65">
        <f t="shared" si="6"/>
        <v>11641.524336334813</v>
      </c>
      <c r="M49" s="69">
        <f t="shared" si="4"/>
        <v>0.54056517469035559</v>
      </c>
    </row>
    <row r="50" spans="6:13" x14ac:dyDescent="0.25">
      <c r="F50" s="57">
        <v>46</v>
      </c>
      <c r="G50" s="65">
        <f t="shared" si="5"/>
        <v>26078.400000000001</v>
      </c>
      <c r="H50" s="66">
        <f t="shared" si="2"/>
        <v>258.70054080744046</v>
      </c>
      <c r="I50" s="67">
        <f t="shared" si="0"/>
        <v>140.47846478115127</v>
      </c>
      <c r="J50" s="73">
        <f t="shared" si="1"/>
        <v>118.2220760262892</v>
      </c>
      <c r="K50" s="67">
        <f t="shared" si="3"/>
        <v>25937.919999999998</v>
      </c>
      <c r="L50" s="65">
        <f t="shared" si="6"/>
        <v>11900.224877142253</v>
      </c>
      <c r="M50" s="69">
        <f t="shared" si="4"/>
        <v>0.54301573681561854</v>
      </c>
    </row>
    <row r="51" spans="6:13" x14ac:dyDescent="0.25">
      <c r="F51" s="57">
        <v>47</v>
      </c>
      <c r="G51" s="65">
        <f t="shared" si="5"/>
        <v>25937.919999999998</v>
      </c>
      <c r="H51" s="66">
        <f t="shared" si="2"/>
        <v>258.70054080744046</v>
      </c>
      <c r="I51" s="67">
        <f t="shared" si="0"/>
        <v>141.11530048815916</v>
      </c>
      <c r="J51" s="73">
        <f t="shared" si="1"/>
        <v>117.58524031928134</v>
      </c>
      <c r="K51" s="67">
        <f t="shared" si="3"/>
        <v>25796.799999999999</v>
      </c>
      <c r="L51" s="65">
        <f t="shared" si="6"/>
        <v>12158.925417949693</v>
      </c>
      <c r="M51" s="69">
        <f t="shared" si="4"/>
        <v>0.54547740815584933</v>
      </c>
    </row>
    <row r="52" spans="6:13" x14ac:dyDescent="0.25">
      <c r="F52" s="57">
        <v>48</v>
      </c>
      <c r="G52" s="65">
        <f t="shared" si="5"/>
        <v>25796.799999999999</v>
      </c>
      <c r="H52" s="66">
        <f t="shared" si="2"/>
        <v>258.70054080744046</v>
      </c>
      <c r="I52" s="67">
        <f t="shared" si="0"/>
        <v>141.75502318370548</v>
      </c>
      <c r="J52" s="73">
        <f t="shared" si="1"/>
        <v>116.945517623735</v>
      </c>
      <c r="K52" s="67">
        <f t="shared" si="3"/>
        <v>25655.040000000001</v>
      </c>
      <c r="L52" s="65">
        <f t="shared" si="6"/>
        <v>12417.625958757133</v>
      </c>
      <c r="M52" s="69">
        <f t="shared" si="4"/>
        <v>0.54795023907282248</v>
      </c>
    </row>
    <row r="53" spans="6:13" x14ac:dyDescent="0.25">
      <c r="F53" s="57">
        <v>49</v>
      </c>
      <c r="G53" s="65">
        <f t="shared" si="5"/>
        <v>25655.040000000001</v>
      </c>
      <c r="H53" s="66">
        <f t="shared" si="2"/>
        <v>258.70054080744046</v>
      </c>
      <c r="I53" s="67">
        <f t="shared" si="0"/>
        <v>142.3976459554716</v>
      </c>
      <c r="J53" s="73">
        <f t="shared" si="1"/>
        <v>116.30289485196883</v>
      </c>
      <c r="K53" s="67">
        <f t="shared" si="3"/>
        <v>25512.639999999999</v>
      </c>
      <c r="L53" s="65">
        <f t="shared" si="6"/>
        <v>12676.326499564573</v>
      </c>
      <c r="M53" s="69">
        <f t="shared" si="4"/>
        <v>0.55043428015661933</v>
      </c>
    </row>
    <row r="54" spans="6:13" x14ac:dyDescent="0.25">
      <c r="F54" s="57">
        <v>50</v>
      </c>
      <c r="G54" s="65">
        <f t="shared" si="5"/>
        <v>25512.639999999999</v>
      </c>
      <c r="H54" s="66">
        <f t="shared" si="2"/>
        <v>258.70054080744046</v>
      </c>
      <c r="I54" s="67">
        <f t="shared" si="0"/>
        <v>143.04318195046974</v>
      </c>
      <c r="J54" s="73">
        <f t="shared" si="1"/>
        <v>115.65735885697069</v>
      </c>
      <c r="K54" s="67">
        <f t="shared" si="3"/>
        <v>25369.599999999999</v>
      </c>
      <c r="L54" s="65">
        <f t="shared" si="6"/>
        <v>12935.027040372013</v>
      </c>
      <c r="M54" s="69">
        <f t="shared" si="4"/>
        <v>0.55292958222666266</v>
      </c>
    </row>
    <row r="55" spans="6:13" x14ac:dyDescent="0.25">
      <c r="F55" s="57">
        <v>51</v>
      </c>
      <c r="G55" s="65">
        <f t="shared" si="5"/>
        <v>25369.599999999999</v>
      </c>
      <c r="H55" s="66">
        <f t="shared" si="2"/>
        <v>258.70054080744046</v>
      </c>
      <c r="I55" s="67">
        <f t="shared" si="0"/>
        <v>143.69164437531188</v>
      </c>
      <c r="J55" s="73">
        <f t="shared" si="1"/>
        <v>115.00889643212858</v>
      </c>
      <c r="K55" s="67">
        <f t="shared" si="3"/>
        <v>25225.91</v>
      </c>
      <c r="L55" s="65">
        <f t="shared" si="6"/>
        <v>13193.727581179453</v>
      </c>
      <c r="M55" s="69">
        <f t="shared" si="4"/>
        <v>0.55543619633275687</v>
      </c>
    </row>
    <row r="56" spans="6:13" x14ac:dyDescent="0.25">
      <c r="F56" s="57">
        <v>52</v>
      </c>
      <c r="G56" s="65">
        <f t="shared" si="5"/>
        <v>25225.91</v>
      </c>
      <c r="H56" s="66">
        <f t="shared" si="2"/>
        <v>258.70054080744046</v>
      </c>
      <c r="I56" s="67">
        <f t="shared" si="0"/>
        <v>144.34304649647996</v>
      </c>
      <c r="J56" s="73">
        <f t="shared" si="1"/>
        <v>114.35749431096053</v>
      </c>
      <c r="K56" s="67">
        <f t="shared" si="3"/>
        <v>25081.57</v>
      </c>
      <c r="L56" s="65">
        <f t="shared" si="6"/>
        <v>13452.428121986894</v>
      </c>
      <c r="M56" s="69">
        <f t="shared" si="4"/>
        <v>0.55795417375613199</v>
      </c>
    </row>
    <row r="57" spans="6:13" x14ac:dyDescent="0.25">
      <c r="F57" s="57">
        <v>53</v>
      </c>
      <c r="G57" s="65">
        <f t="shared" si="5"/>
        <v>25081.57</v>
      </c>
      <c r="H57" s="66">
        <f t="shared" si="2"/>
        <v>258.70054080744046</v>
      </c>
      <c r="I57" s="67">
        <f t="shared" si="0"/>
        <v>144.99740164059733</v>
      </c>
      <c r="J57" s="73">
        <f t="shared" si="1"/>
        <v>113.70313916684313</v>
      </c>
      <c r="K57" s="67">
        <f t="shared" si="3"/>
        <v>24936.57</v>
      </c>
      <c r="L57" s="65">
        <f t="shared" si="6"/>
        <v>13711.128662794334</v>
      </c>
      <c r="M57" s="69">
        <f t="shared" si="4"/>
        <v>0.56048356601049309</v>
      </c>
    </row>
    <row r="58" spans="6:13" x14ac:dyDescent="0.25">
      <c r="F58" s="57">
        <v>54</v>
      </c>
      <c r="G58" s="65">
        <f t="shared" si="5"/>
        <v>24936.57</v>
      </c>
      <c r="H58" s="66">
        <f t="shared" si="2"/>
        <v>258.70054080744046</v>
      </c>
      <c r="I58" s="67">
        <f t="shared" si="0"/>
        <v>145.65472319470138</v>
      </c>
      <c r="J58" s="73">
        <f t="shared" si="1"/>
        <v>113.0458176127391</v>
      </c>
      <c r="K58" s="67">
        <f t="shared" si="3"/>
        <v>24790.92</v>
      </c>
      <c r="L58" s="65">
        <f t="shared" si="6"/>
        <v>13969.829203601774</v>
      </c>
      <c r="M58" s="69">
        <f t="shared" si="4"/>
        <v>0.56302442484307402</v>
      </c>
    </row>
    <row r="59" spans="6:13" x14ac:dyDescent="0.25">
      <c r="F59" s="57">
        <v>55</v>
      </c>
      <c r="G59" s="65">
        <f t="shared" si="5"/>
        <v>24790.92</v>
      </c>
      <c r="H59" s="66">
        <f t="shared" si="2"/>
        <v>258.70054080744046</v>
      </c>
      <c r="I59" s="67">
        <f t="shared" si="0"/>
        <v>146.31502460651734</v>
      </c>
      <c r="J59" s="73">
        <f t="shared" si="1"/>
        <v>112.38551620092312</v>
      </c>
      <c r="K59" s="67">
        <f t="shared" si="3"/>
        <v>24644.6</v>
      </c>
      <c r="L59" s="65">
        <f t="shared" si="6"/>
        <v>14228.529744409214</v>
      </c>
      <c r="M59" s="69">
        <f t="shared" si="4"/>
        <v>0.56557680223569595</v>
      </c>
    </row>
    <row r="60" spans="6:13" x14ac:dyDescent="0.25">
      <c r="F60" s="57">
        <v>56</v>
      </c>
      <c r="G60" s="65">
        <f t="shared" si="5"/>
        <v>24644.6</v>
      </c>
      <c r="H60" s="66">
        <f t="shared" si="2"/>
        <v>258.70054080744046</v>
      </c>
      <c r="I60" s="67">
        <f t="shared" si="0"/>
        <v>146.97831938473357</v>
      </c>
      <c r="J60" s="73">
        <f t="shared" si="1"/>
        <v>111.72222142270689</v>
      </c>
      <c r="K60" s="67">
        <f t="shared" si="3"/>
        <v>24497.62</v>
      </c>
      <c r="L60" s="65">
        <f t="shared" si="6"/>
        <v>14487.230285216654</v>
      </c>
      <c r="M60" s="69">
        <f t="shared" si="4"/>
        <v>0.56814075040583112</v>
      </c>
    </row>
    <row r="61" spans="6:13" x14ac:dyDescent="0.25">
      <c r="F61" s="57">
        <v>57</v>
      </c>
      <c r="G61" s="65">
        <f t="shared" si="5"/>
        <v>24497.62</v>
      </c>
      <c r="H61" s="66">
        <f t="shared" si="2"/>
        <v>258.70054080744046</v>
      </c>
      <c r="I61" s="67">
        <f t="shared" si="0"/>
        <v>147.64462109927766</v>
      </c>
      <c r="J61" s="73">
        <f t="shared" si="1"/>
        <v>111.05591970816279</v>
      </c>
      <c r="K61" s="67">
        <f t="shared" si="3"/>
        <v>24349.98</v>
      </c>
      <c r="L61" s="65">
        <f t="shared" si="6"/>
        <v>14745.930826024094</v>
      </c>
      <c r="M61" s="69">
        <f t="shared" si="4"/>
        <v>0.57071632180767073</v>
      </c>
    </row>
    <row r="62" spans="6:13" x14ac:dyDescent="0.25">
      <c r="F62" s="57">
        <v>58</v>
      </c>
      <c r="G62" s="65">
        <f t="shared" si="5"/>
        <v>24349.98</v>
      </c>
      <c r="H62" s="66">
        <f t="shared" si="2"/>
        <v>258.70054080744046</v>
      </c>
      <c r="I62" s="67">
        <f t="shared" si="0"/>
        <v>148.31394338159441</v>
      </c>
      <c r="J62" s="73">
        <f t="shared" si="1"/>
        <v>110.38659742584605</v>
      </c>
      <c r="K62" s="67">
        <f t="shared" si="3"/>
        <v>24201.67</v>
      </c>
      <c r="L62" s="65">
        <f t="shared" si="6"/>
        <v>15004.631366831534</v>
      </c>
      <c r="M62" s="69">
        <f t="shared" si="4"/>
        <v>0.57330356913319902</v>
      </c>
    </row>
    <row r="63" spans="6:13" x14ac:dyDescent="0.25">
      <c r="F63" s="57">
        <v>59</v>
      </c>
      <c r="G63" s="65">
        <f t="shared" si="5"/>
        <v>24201.67</v>
      </c>
      <c r="H63" s="66">
        <f t="shared" si="2"/>
        <v>258.70054080744046</v>
      </c>
      <c r="I63" s="67">
        <f t="shared" si="0"/>
        <v>148.98629992492431</v>
      </c>
      <c r="J63" s="73">
        <f t="shared" si="1"/>
        <v>109.71424088251615</v>
      </c>
      <c r="K63" s="67">
        <f t="shared" si="3"/>
        <v>24052.68</v>
      </c>
      <c r="L63" s="65">
        <f t="shared" si="6"/>
        <v>15263.331907638974</v>
      </c>
      <c r="M63" s="69">
        <f t="shared" si="4"/>
        <v>0.57590254531326956</v>
      </c>
    </row>
    <row r="64" spans="6:13" x14ac:dyDescent="0.25">
      <c r="F64" s="57">
        <v>60</v>
      </c>
      <c r="G64" s="65">
        <f t="shared" si="5"/>
        <v>24052.68</v>
      </c>
      <c r="H64" s="66">
        <f t="shared" si="2"/>
        <v>258.70054080744046</v>
      </c>
      <c r="I64" s="67">
        <f t="shared" si="0"/>
        <v>149.66170448458396</v>
      </c>
      <c r="J64" s="73">
        <f t="shared" si="1"/>
        <v>109.03883632285648</v>
      </c>
      <c r="K64" s="67">
        <f t="shared" si="3"/>
        <v>23903.02</v>
      </c>
      <c r="L64" s="65">
        <f t="shared" si="6"/>
        <v>15522.032448446414</v>
      </c>
      <c r="M64" s="69">
        <f t="shared" si="4"/>
        <v>0.57851330351868968</v>
      </c>
    </row>
    <row r="65" spans="6:13" x14ac:dyDescent="0.25">
      <c r="F65" s="57">
        <v>61</v>
      </c>
      <c r="G65" s="65">
        <f t="shared" si="5"/>
        <v>23903.02</v>
      </c>
      <c r="H65" s="66">
        <f t="shared" si="2"/>
        <v>258.70054080744046</v>
      </c>
      <c r="I65" s="67">
        <f t="shared" si="0"/>
        <v>150.34017087824742</v>
      </c>
      <c r="J65" s="73">
        <f t="shared" si="1"/>
        <v>108.36036992919307</v>
      </c>
      <c r="K65" s="67">
        <f t="shared" si="3"/>
        <v>23752.68</v>
      </c>
      <c r="L65" s="65">
        <f t="shared" si="6"/>
        <v>15780.732989253855</v>
      </c>
      <c r="M65" s="69">
        <f t="shared" si="4"/>
        <v>0.58113589716130776</v>
      </c>
    </row>
    <row r="66" spans="6:13" x14ac:dyDescent="0.25">
      <c r="F66" s="57">
        <v>62</v>
      </c>
      <c r="G66" s="65">
        <f t="shared" si="5"/>
        <v>23752.68</v>
      </c>
      <c r="H66" s="66">
        <f t="shared" si="2"/>
        <v>258.70054080744046</v>
      </c>
      <c r="I66" s="67">
        <f t="shared" si="0"/>
        <v>151.02171298622878</v>
      </c>
      <c r="J66" s="73">
        <f t="shared" si="1"/>
        <v>107.67882782121167</v>
      </c>
      <c r="K66" s="67">
        <f t="shared" si="3"/>
        <v>23601.66</v>
      </c>
      <c r="L66" s="65">
        <f t="shared" si="6"/>
        <v>16039.433530061295</v>
      </c>
      <c r="M66" s="69">
        <f t="shared" si="4"/>
        <v>0.58377037989510561</v>
      </c>
    </row>
    <row r="67" spans="6:13" x14ac:dyDescent="0.25">
      <c r="F67" s="57">
        <v>63</v>
      </c>
      <c r="G67" s="65">
        <f t="shared" si="5"/>
        <v>23601.66</v>
      </c>
      <c r="H67" s="66">
        <f t="shared" si="2"/>
        <v>258.70054080744046</v>
      </c>
      <c r="I67" s="67">
        <f t="shared" si="0"/>
        <v>151.70634475176638</v>
      </c>
      <c r="J67" s="73">
        <f t="shared" si="1"/>
        <v>106.99419605567411</v>
      </c>
      <c r="K67" s="67">
        <f t="shared" si="3"/>
        <v>23449.95</v>
      </c>
      <c r="L67" s="65">
        <f t="shared" si="6"/>
        <v>16298.134070868735</v>
      </c>
      <c r="M67" s="69">
        <f t="shared" si="4"/>
        <v>0.58641680561729681</v>
      </c>
    </row>
    <row r="68" spans="6:13" x14ac:dyDescent="0.25">
      <c r="F68" s="57">
        <v>64</v>
      </c>
      <c r="G68" s="65">
        <f t="shared" si="5"/>
        <v>23449.95</v>
      </c>
      <c r="H68" s="66">
        <f t="shared" si="2"/>
        <v>258.70054080744046</v>
      </c>
      <c r="I68" s="67">
        <f t="shared" si="0"/>
        <v>152.39408018130771</v>
      </c>
      <c r="J68" s="73">
        <f t="shared" si="1"/>
        <v>106.30646062613276</v>
      </c>
      <c r="K68" s="67">
        <f t="shared" si="3"/>
        <v>23297.56</v>
      </c>
      <c r="L68" s="65">
        <f t="shared" si="6"/>
        <v>16556.834611676175</v>
      </c>
      <c r="M68" s="69">
        <f t="shared" si="4"/>
        <v>0.5890752284694285</v>
      </c>
    </row>
    <row r="69" spans="6:13" x14ac:dyDescent="0.25">
      <c r="F69" s="57">
        <v>65</v>
      </c>
      <c r="G69" s="65">
        <f t="shared" si="5"/>
        <v>23297.56</v>
      </c>
      <c r="H69" s="66">
        <f t="shared" si="2"/>
        <v>258.70054080744046</v>
      </c>
      <c r="I69" s="67">
        <f t="shared" ref="I69:I132" si="7">IFERROR(IF(-PPMT($B$235/12,F69,$B$233,$B$234)&gt;G69,G69,-PPMT($B$235/12,F69,$B$233,$B$234)),"$0.00")</f>
        <v>153.08493334479633</v>
      </c>
      <c r="J69" s="73">
        <f t="shared" ref="J69:J132" si="8">IFERROR(-IPMT($B$235/12,F69,$B$233,$B$234),"$0.00")</f>
        <v>105.61560746264416</v>
      </c>
      <c r="K69" s="67">
        <f t="shared" si="3"/>
        <v>23144.48</v>
      </c>
      <c r="L69" s="65">
        <f t="shared" si="6"/>
        <v>16815.535152483615</v>
      </c>
      <c r="M69" s="69">
        <f t="shared" si="4"/>
        <v>0.59174570283849004</v>
      </c>
    </row>
    <row r="70" spans="6:13" x14ac:dyDescent="0.25">
      <c r="F70" s="57">
        <v>66</v>
      </c>
      <c r="G70" s="65">
        <f t="shared" si="5"/>
        <v>23144.48</v>
      </c>
      <c r="H70" s="66">
        <f t="shared" ref="H70:H133" si="9">IFERROR(IF(-PMT($B$235/12,$B$233,$B$234)&gt;G70,G70,-PMT($B$235/12,$B$233,$B$234)),0)</f>
        <v>258.70054080744046</v>
      </c>
      <c r="I70" s="67">
        <f t="shared" si="7"/>
        <v>153.77891837595939</v>
      </c>
      <c r="J70" s="73">
        <f t="shared" si="8"/>
        <v>104.92162243148111</v>
      </c>
      <c r="K70" s="67">
        <f t="shared" si="3"/>
        <v>22990.7</v>
      </c>
      <c r="L70" s="65">
        <f t="shared" si="6"/>
        <v>17074.235693291055</v>
      </c>
      <c r="M70" s="69">
        <f t="shared" ref="M70:M133" si="10">IFERROR(I70/H70,0)</f>
        <v>0.59442828335802445</v>
      </c>
    </row>
    <row r="71" spans="6:13" x14ac:dyDescent="0.25">
      <c r="F71" s="57">
        <v>67</v>
      </c>
      <c r="G71" s="65">
        <f t="shared" ref="G71:G134" si="11">IFERROR(IF(K70=0,0,K70),0)</f>
        <v>22990.7</v>
      </c>
      <c r="H71" s="66">
        <f t="shared" si="9"/>
        <v>258.70054080744046</v>
      </c>
      <c r="I71" s="67">
        <f t="shared" si="7"/>
        <v>154.47604947259708</v>
      </c>
      <c r="J71" s="73">
        <f t="shared" si="8"/>
        <v>104.22449133484339</v>
      </c>
      <c r="K71" s="67">
        <f t="shared" ref="K71:K134" si="12">IFERROR(ROUND(G71-I71,2),"-")</f>
        <v>22836.22</v>
      </c>
      <c r="L71" s="65">
        <f t="shared" ref="L71:L134" si="13">L70+H71</f>
        <v>17332.936234098495</v>
      </c>
      <c r="M71" s="69">
        <f t="shared" si="10"/>
        <v>0.59712302490924751</v>
      </c>
    </row>
    <row r="72" spans="6:13" x14ac:dyDescent="0.25">
      <c r="F72" s="57">
        <v>68</v>
      </c>
      <c r="G72" s="65">
        <f t="shared" si="11"/>
        <v>22836.22</v>
      </c>
      <c r="H72" s="66">
        <f t="shared" si="9"/>
        <v>258.70054080744046</v>
      </c>
      <c r="I72" s="67">
        <f t="shared" si="7"/>
        <v>155.17634089687286</v>
      </c>
      <c r="J72" s="73">
        <f t="shared" si="8"/>
        <v>103.52419991056763</v>
      </c>
      <c r="K72" s="67">
        <f t="shared" si="12"/>
        <v>22681.040000000001</v>
      </c>
      <c r="L72" s="65">
        <f t="shared" si="13"/>
        <v>17591.636774905935</v>
      </c>
      <c r="M72" s="69">
        <f t="shared" si="10"/>
        <v>0.59982998262216947</v>
      </c>
    </row>
    <row r="73" spans="6:13" x14ac:dyDescent="0.25">
      <c r="F73" s="57">
        <v>69</v>
      </c>
      <c r="G73" s="65">
        <f t="shared" si="11"/>
        <v>22681.040000000001</v>
      </c>
      <c r="H73" s="66">
        <f t="shared" si="9"/>
        <v>258.70054080744046</v>
      </c>
      <c r="I73" s="67">
        <f t="shared" si="7"/>
        <v>155.87980697560533</v>
      </c>
      <c r="J73" s="73">
        <f t="shared" si="8"/>
        <v>102.82073383183516</v>
      </c>
      <c r="K73" s="67">
        <f t="shared" si="12"/>
        <v>22525.16</v>
      </c>
      <c r="L73" s="65">
        <f t="shared" si="13"/>
        <v>17850.337315713376</v>
      </c>
      <c r="M73" s="69">
        <f t="shared" si="10"/>
        <v>0.60254921187672328</v>
      </c>
    </row>
    <row r="74" spans="6:13" x14ac:dyDescent="0.25">
      <c r="F74" s="57">
        <v>70</v>
      </c>
      <c r="G74" s="65">
        <f t="shared" si="11"/>
        <v>22525.16</v>
      </c>
      <c r="H74" s="66">
        <f t="shared" si="9"/>
        <v>258.70054080744046</v>
      </c>
      <c r="I74" s="67">
        <f t="shared" si="7"/>
        <v>156.58646210056142</v>
      </c>
      <c r="J74" s="73">
        <f t="shared" si="8"/>
        <v>102.11407870687907</v>
      </c>
      <c r="K74" s="67">
        <f t="shared" si="12"/>
        <v>22368.57</v>
      </c>
      <c r="L74" s="65">
        <f t="shared" si="13"/>
        <v>18109.037856520816</v>
      </c>
      <c r="M74" s="69">
        <f t="shared" si="10"/>
        <v>0.60528076830389776</v>
      </c>
    </row>
    <row r="75" spans="6:13" x14ac:dyDescent="0.25">
      <c r="F75" s="57">
        <v>71</v>
      </c>
      <c r="G75" s="65">
        <f t="shared" si="11"/>
        <v>22368.57</v>
      </c>
      <c r="H75" s="66">
        <f t="shared" si="9"/>
        <v>258.70054080744046</v>
      </c>
      <c r="I75" s="67">
        <f t="shared" si="7"/>
        <v>157.2963207287506</v>
      </c>
      <c r="J75" s="73">
        <f t="shared" si="8"/>
        <v>101.40422007868985</v>
      </c>
      <c r="K75" s="67">
        <f t="shared" si="12"/>
        <v>22211.27</v>
      </c>
      <c r="L75" s="65">
        <f t="shared" si="13"/>
        <v>18367.738397328256</v>
      </c>
      <c r="M75" s="69">
        <f t="shared" si="10"/>
        <v>0.60802470778687534</v>
      </c>
    </row>
    <row r="76" spans="6:13" x14ac:dyDescent="0.25">
      <c r="F76" s="57">
        <v>72</v>
      </c>
      <c r="G76" s="65">
        <f t="shared" si="11"/>
        <v>22211.27</v>
      </c>
      <c r="H76" s="66">
        <f t="shared" si="9"/>
        <v>258.70054080744046</v>
      </c>
      <c r="I76" s="67">
        <f t="shared" si="7"/>
        <v>158.00939738272095</v>
      </c>
      <c r="J76" s="73">
        <f t="shared" si="8"/>
        <v>100.6911434247195</v>
      </c>
      <c r="K76" s="67">
        <f t="shared" si="12"/>
        <v>22053.26</v>
      </c>
      <c r="L76" s="65">
        <f t="shared" si="13"/>
        <v>18626.438938135696</v>
      </c>
      <c r="M76" s="69">
        <f t="shared" si="10"/>
        <v>0.61078108646217588</v>
      </c>
    </row>
    <row r="77" spans="6:13" x14ac:dyDescent="0.25">
      <c r="F77" s="57">
        <v>73</v>
      </c>
      <c r="G77" s="65">
        <f t="shared" si="11"/>
        <v>22053.26</v>
      </c>
      <c r="H77" s="66">
        <f t="shared" si="9"/>
        <v>258.70054080744046</v>
      </c>
      <c r="I77" s="67">
        <f t="shared" si="7"/>
        <v>158.72570665085595</v>
      </c>
      <c r="J77" s="73">
        <f t="shared" si="8"/>
        <v>99.974834156584507</v>
      </c>
      <c r="K77" s="67">
        <f t="shared" si="12"/>
        <v>21894.53</v>
      </c>
      <c r="L77" s="65">
        <f t="shared" si="13"/>
        <v>18885.139478943136</v>
      </c>
      <c r="M77" s="69">
        <f t="shared" si="10"/>
        <v>0.61354996072080437</v>
      </c>
    </row>
    <row r="78" spans="6:13" x14ac:dyDescent="0.25">
      <c r="F78" s="57">
        <v>74</v>
      </c>
      <c r="G78" s="65">
        <f t="shared" si="11"/>
        <v>21894.53</v>
      </c>
      <c r="H78" s="66">
        <f t="shared" si="9"/>
        <v>258.70054080744046</v>
      </c>
      <c r="I78" s="67">
        <f t="shared" si="7"/>
        <v>159.44526318767319</v>
      </c>
      <c r="J78" s="73">
        <f t="shared" si="8"/>
        <v>99.255277619767298</v>
      </c>
      <c r="K78" s="67">
        <f t="shared" si="12"/>
        <v>21735.08</v>
      </c>
      <c r="L78" s="65">
        <f t="shared" si="13"/>
        <v>19143.840019750576</v>
      </c>
      <c r="M78" s="69">
        <f t="shared" si="10"/>
        <v>0.6163313872094055</v>
      </c>
    </row>
    <row r="79" spans="6:13" x14ac:dyDescent="0.25">
      <c r="F79" s="57">
        <v>75</v>
      </c>
      <c r="G79" s="65">
        <f t="shared" si="11"/>
        <v>21735.08</v>
      </c>
      <c r="H79" s="66">
        <f t="shared" si="9"/>
        <v>258.70054080744046</v>
      </c>
      <c r="I79" s="67">
        <f t="shared" si="7"/>
        <v>160.16808171412396</v>
      </c>
      <c r="J79" s="73">
        <f t="shared" si="8"/>
        <v>98.532459093316518</v>
      </c>
      <c r="K79" s="67">
        <f t="shared" si="12"/>
        <v>21574.91</v>
      </c>
      <c r="L79" s="65">
        <f t="shared" si="13"/>
        <v>19402.540560558016</v>
      </c>
      <c r="M79" s="69">
        <f t="shared" si="10"/>
        <v>0.61912542283142136</v>
      </c>
    </row>
    <row r="80" spans="6:13" x14ac:dyDescent="0.25">
      <c r="F80" s="57">
        <v>76</v>
      </c>
      <c r="G80" s="65">
        <f t="shared" si="11"/>
        <v>21574.91</v>
      </c>
      <c r="H80" s="66">
        <f t="shared" si="9"/>
        <v>258.70054080744046</v>
      </c>
      <c r="I80" s="67">
        <f t="shared" si="7"/>
        <v>160.89417701789463</v>
      </c>
      <c r="J80" s="73">
        <f t="shared" si="8"/>
        <v>97.806363789545813</v>
      </c>
      <c r="K80" s="67">
        <f t="shared" si="12"/>
        <v>21414.02</v>
      </c>
      <c r="L80" s="65">
        <f t="shared" si="13"/>
        <v>19661.241101365456</v>
      </c>
      <c r="M80" s="69">
        <f t="shared" si="10"/>
        <v>0.6219321247482571</v>
      </c>
    </row>
    <row r="81" spans="6:13" x14ac:dyDescent="0.25">
      <c r="F81" s="57">
        <v>77</v>
      </c>
      <c r="G81" s="65">
        <f t="shared" si="11"/>
        <v>21414.02</v>
      </c>
      <c r="H81" s="66">
        <f t="shared" si="9"/>
        <v>258.70054080744046</v>
      </c>
      <c r="I81" s="67">
        <f t="shared" si="7"/>
        <v>161.62356395370912</v>
      </c>
      <c r="J81" s="73">
        <f t="shared" si="8"/>
        <v>97.076976853731367</v>
      </c>
      <c r="K81" s="67">
        <f t="shared" si="12"/>
        <v>21252.400000000001</v>
      </c>
      <c r="L81" s="65">
        <f t="shared" si="13"/>
        <v>19919.941642172897</v>
      </c>
      <c r="M81" s="69">
        <f t="shared" si="10"/>
        <v>0.62475155038044927</v>
      </c>
    </row>
    <row r="82" spans="6:13" x14ac:dyDescent="0.25">
      <c r="F82" s="57">
        <v>78</v>
      </c>
      <c r="G82" s="65">
        <f t="shared" si="11"/>
        <v>21252.400000000001</v>
      </c>
      <c r="H82" s="66">
        <f t="shared" si="9"/>
        <v>258.70054080744046</v>
      </c>
      <c r="I82" s="67">
        <f t="shared" si="7"/>
        <v>162.35625744363256</v>
      </c>
      <c r="J82" s="73">
        <f t="shared" si="8"/>
        <v>96.344283363807875</v>
      </c>
      <c r="K82" s="67">
        <f t="shared" si="12"/>
        <v>21090.04</v>
      </c>
      <c r="L82" s="65">
        <f t="shared" si="13"/>
        <v>20178.642182980337</v>
      </c>
      <c r="M82" s="69">
        <f t="shared" si="10"/>
        <v>0.62758375740884054</v>
      </c>
    </row>
    <row r="83" spans="6:13" x14ac:dyDescent="0.25">
      <c r="F83" s="57">
        <v>79</v>
      </c>
      <c r="G83" s="65">
        <f t="shared" si="11"/>
        <v>21090.04</v>
      </c>
      <c r="H83" s="66">
        <f t="shared" si="9"/>
        <v>258.70054080744046</v>
      </c>
      <c r="I83" s="67">
        <f t="shared" si="7"/>
        <v>163.09227247737707</v>
      </c>
      <c r="J83" s="73">
        <f t="shared" si="8"/>
        <v>95.60826833006341</v>
      </c>
      <c r="K83" s="67">
        <f t="shared" si="12"/>
        <v>20926.95</v>
      </c>
      <c r="L83" s="65">
        <f t="shared" si="13"/>
        <v>20437.342723787777</v>
      </c>
      <c r="M83" s="69">
        <f t="shared" si="10"/>
        <v>0.63042880377576072</v>
      </c>
    </row>
    <row r="84" spans="6:13" x14ac:dyDescent="0.25">
      <c r="F84" s="57">
        <v>80</v>
      </c>
      <c r="G84" s="65">
        <f t="shared" si="11"/>
        <v>20926.95</v>
      </c>
      <c r="H84" s="66">
        <f t="shared" si="9"/>
        <v>258.70054080744046</v>
      </c>
      <c r="I84" s="67">
        <f t="shared" si="7"/>
        <v>163.83162411260781</v>
      </c>
      <c r="J84" s="73">
        <f t="shared" si="8"/>
        <v>94.868916694832635</v>
      </c>
      <c r="K84" s="67">
        <f t="shared" si="12"/>
        <v>20763.12</v>
      </c>
      <c r="L84" s="65">
        <f t="shared" si="13"/>
        <v>20696.043264595217</v>
      </c>
      <c r="M84" s="69">
        <f t="shared" si="10"/>
        <v>0.63328674768621074</v>
      </c>
    </row>
    <row r="85" spans="6:13" x14ac:dyDescent="0.25">
      <c r="F85" s="57">
        <v>81</v>
      </c>
      <c r="G85" s="65">
        <f t="shared" si="11"/>
        <v>20763.12</v>
      </c>
      <c r="H85" s="66">
        <f t="shared" si="9"/>
        <v>258.70054080744046</v>
      </c>
      <c r="I85" s="67">
        <f t="shared" si="7"/>
        <v>164.57432747525164</v>
      </c>
      <c r="J85" s="73">
        <f t="shared" si="8"/>
        <v>94.126213332188797</v>
      </c>
      <c r="K85" s="67">
        <f t="shared" si="12"/>
        <v>20598.55</v>
      </c>
      <c r="L85" s="65">
        <f t="shared" si="13"/>
        <v>20954.743805402657</v>
      </c>
      <c r="M85" s="69">
        <f t="shared" si="10"/>
        <v>0.63615764760905491</v>
      </c>
    </row>
    <row r="86" spans="6:13" x14ac:dyDescent="0.25">
      <c r="F86" s="57">
        <v>82</v>
      </c>
      <c r="G86" s="65">
        <f t="shared" si="11"/>
        <v>20598.55</v>
      </c>
      <c r="H86" s="66">
        <f t="shared" si="9"/>
        <v>258.70054080744046</v>
      </c>
      <c r="I86" s="67">
        <f t="shared" si="7"/>
        <v>165.32039775980613</v>
      </c>
      <c r="J86" s="73">
        <f t="shared" si="8"/>
        <v>93.380143047634334</v>
      </c>
      <c r="K86" s="67">
        <f t="shared" si="12"/>
        <v>20433.23</v>
      </c>
      <c r="L86" s="65">
        <f t="shared" si="13"/>
        <v>21213.444346210097</v>
      </c>
      <c r="M86" s="69">
        <f t="shared" si="10"/>
        <v>0.63904156227821607</v>
      </c>
    </row>
    <row r="87" spans="6:13" x14ac:dyDescent="0.25">
      <c r="F87" s="57">
        <v>83</v>
      </c>
      <c r="G87" s="65">
        <f t="shared" si="11"/>
        <v>20433.23</v>
      </c>
      <c r="H87" s="66">
        <f t="shared" si="9"/>
        <v>258.70054080744046</v>
      </c>
      <c r="I87" s="67">
        <f t="shared" si="7"/>
        <v>166.0698502296506</v>
      </c>
      <c r="J87" s="73">
        <f t="shared" si="8"/>
        <v>92.630690577789892</v>
      </c>
      <c r="K87" s="67">
        <f t="shared" si="12"/>
        <v>20267.16</v>
      </c>
      <c r="L87" s="65">
        <f t="shared" si="13"/>
        <v>21472.144887017537</v>
      </c>
      <c r="M87" s="69">
        <f t="shared" si="10"/>
        <v>0.64193855069387729</v>
      </c>
    </row>
    <row r="88" spans="6:13" x14ac:dyDescent="0.25">
      <c r="F88" s="57">
        <v>84</v>
      </c>
      <c r="G88" s="65">
        <f t="shared" si="11"/>
        <v>20267.16</v>
      </c>
      <c r="H88" s="66">
        <f t="shared" si="9"/>
        <v>258.70054080744046</v>
      </c>
      <c r="I88" s="67">
        <f t="shared" si="7"/>
        <v>166.82270021735832</v>
      </c>
      <c r="J88" s="73">
        <f t="shared" si="8"/>
        <v>91.87784059008213</v>
      </c>
      <c r="K88" s="67">
        <f t="shared" si="12"/>
        <v>20100.34</v>
      </c>
      <c r="L88" s="65">
        <f t="shared" si="13"/>
        <v>21730.845427824977</v>
      </c>
      <c r="M88" s="69">
        <f t="shared" si="10"/>
        <v>0.64484867212368946</v>
      </c>
    </row>
    <row r="89" spans="6:13" x14ac:dyDescent="0.25">
      <c r="F89" s="57">
        <v>85</v>
      </c>
      <c r="G89" s="65">
        <f t="shared" si="11"/>
        <v>20100.34</v>
      </c>
      <c r="H89" s="66">
        <f t="shared" si="9"/>
        <v>258.70054080744046</v>
      </c>
      <c r="I89" s="67">
        <f t="shared" si="7"/>
        <v>167.57896312501038</v>
      </c>
      <c r="J89" s="73">
        <f t="shared" si="8"/>
        <v>91.121577682430114</v>
      </c>
      <c r="K89" s="67">
        <f t="shared" si="12"/>
        <v>19932.759999999998</v>
      </c>
      <c r="L89" s="65">
        <f t="shared" si="13"/>
        <v>21989.545968632417</v>
      </c>
      <c r="M89" s="69">
        <f t="shared" si="10"/>
        <v>0.64777198610398368</v>
      </c>
    </row>
    <row r="90" spans="6:13" x14ac:dyDescent="0.25">
      <c r="F90" s="57">
        <v>86</v>
      </c>
      <c r="G90" s="65">
        <f t="shared" si="11"/>
        <v>19932.759999999998</v>
      </c>
      <c r="H90" s="66">
        <f t="shared" si="9"/>
        <v>258.70054080744046</v>
      </c>
      <c r="I90" s="67">
        <f t="shared" si="7"/>
        <v>168.33865442451037</v>
      </c>
      <c r="J90" s="73">
        <f t="shared" si="8"/>
        <v>90.361886382930095</v>
      </c>
      <c r="K90" s="67">
        <f t="shared" si="12"/>
        <v>19764.419999999998</v>
      </c>
      <c r="L90" s="65">
        <f t="shared" si="13"/>
        <v>22248.246509439858</v>
      </c>
      <c r="M90" s="69">
        <f t="shared" si="10"/>
        <v>0.65070855244098813</v>
      </c>
    </row>
    <row r="91" spans="6:13" x14ac:dyDescent="0.25">
      <c r="F91" s="57">
        <v>87</v>
      </c>
      <c r="G91" s="65">
        <f t="shared" si="11"/>
        <v>19764.419999999998</v>
      </c>
      <c r="H91" s="66">
        <f t="shared" si="9"/>
        <v>258.70054080744046</v>
      </c>
      <c r="I91" s="67">
        <f t="shared" si="7"/>
        <v>169.10178965790152</v>
      </c>
      <c r="J91" s="73">
        <f t="shared" si="8"/>
        <v>89.598751149538955</v>
      </c>
      <c r="K91" s="67">
        <f t="shared" si="12"/>
        <v>19595.32</v>
      </c>
      <c r="L91" s="65">
        <f t="shared" si="13"/>
        <v>22506.947050247298</v>
      </c>
      <c r="M91" s="69">
        <f t="shared" si="10"/>
        <v>0.65365843121205414</v>
      </c>
    </row>
    <row r="92" spans="6:13" x14ac:dyDescent="0.25">
      <c r="F92" s="57">
        <v>88</v>
      </c>
      <c r="G92" s="65">
        <f t="shared" si="11"/>
        <v>19595.32</v>
      </c>
      <c r="H92" s="66">
        <f t="shared" si="9"/>
        <v>258.70054080744046</v>
      </c>
      <c r="I92" s="67">
        <f t="shared" si="7"/>
        <v>169.868384437684</v>
      </c>
      <c r="J92" s="73">
        <f t="shared" si="8"/>
        <v>88.832156369756461</v>
      </c>
      <c r="K92" s="67">
        <f t="shared" si="12"/>
        <v>19425.45</v>
      </c>
      <c r="L92" s="65">
        <f t="shared" si="13"/>
        <v>22765.647591054738</v>
      </c>
      <c r="M92" s="69">
        <f t="shared" si="10"/>
        <v>0.65662168276688204</v>
      </c>
    </row>
    <row r="93" spans="6:13" x14ac:dyDescent="0.25">
      <c r="F93" s="57">
        <v>89</v>
      </c>
      <c r="G93" s="65">
        <f t="shared" si="11"/>
        <v>19425.45</v>
      </c>
      <c r="H93" s="66">
        <f t="shared" si="9"/>
        <v>258.70054080744046</v>
      </c>
      <c r="I93" s="67">
        <f t="shared" si="7"/>
        <v>170.63845444713485</v>
      </c>
      <c r="J93" s="73">
        <f t="shared" si="8"/>
        <v>88.062086360305614</v>
      </c>
      <c r="K93" s="67">
        <f t="shared" si="12"/>
        <v>19254.810000000001</v>
      </c>
      <c r="L93" s="65">
        <f t="shared" si="13"/>
        <v>23024.348131862178</v>
      </c>
      <c r="M93" s="69">
        <f t="shared" si="10"/>
        <v>0.65959836772875868</v>
      </c>
    </row>
    <row r="94" spans="6:13" x14ac:dyDescent="0.25">
      <c r="F94" s="57">
        <v>90</v>
      </c>
      <c r="G94" s="65">
        <f t="shared" si="11"/>
        <v>19254.810000000001</v>
      </c>
      <c r="H94" s="66">
        <f t="shared" si="9"/>
        <v>258.70054080744046</v>
      </c>
      <c r="I94" s="67">
        <f t="shared" si="7"/>
        <v>171.41201544062852</v>
      </c>
      <c r="J94" s="73">
        <f t="shared" si="8"/>
        <v>87.288525366811967</v>
      </c>
      <c r="K94" s="67">
        <f t="shared" si="12"/>
        <v>19083.400000000001</v>
      </c>
      <c r="L94" s="65">
        <f t="shared" si="13"/>
        <v>23283.048672669618</v>
      </c>
      <c r="M94" s="69">
        <f t="shared" si="10"/>
        <v>0.66258854699579572</v>
      </c>
    </row>
    <row r="95" spans="6:13" x14ac:dyDescent="0.25">
      <c r="F95" s="57">
        <v>91</v>
      </c>
      <c r="G95" s="65">
        <f t="shared" si="11"/>
        <v>19083.400000000001</v>
      </c>
      <c r="H95" s="66">
        <f t="shared" si="9"/>
        <v>258.70054080744046</v>
      </c>
      <c r="I95" s="67">
        <f t="shared" si="7"/>
        <v>172.18908324395935</v>
      </c>
      <c r="J95" s="73">
        <f t="shared" si="8"/>
        <v>86.511457563481102</v>
      </c>
      <c r="K95" s="67">
        <f t="shared" si="12"/>
        <v>18911.21</v>
      </c>
      <c r="L95" s="65">
        <f t="shared" si="13"/>
        <v>23541.749213477058</v>
      </c>
      <c r="M95" s="69">
        <f t="shared" si="10"/>
        <v>0.66559228174217655</v>
      </c>
    </row>
    <row r="96" spans="6:13" x14ac:dyDescent="0.25">
      <c r="F96" s="57">
        <v>92</v>
      </c>
      <c r="G96" s="65">
        <f t="shared" si="11"/>
        <v>18911.21</v>
      </c>
      <c r="H96" s="66">
        <f t="shared" si="9"/>
        <v>258.70054080744046</v>
      </c>
      <c r="I96" s="67">
        <f t="shared" si="7"/>
        <v>172.96967375466531</v>
      </c>
      <c r="J96" s="73">
        <f t="shared" si="8"/>
        <v>85.730867052775153</v>
      </c>
      <c r="K96" s="67">
        <f t="shared" si="12"/>
        <v>18738.240000000002</v>
      </c>
      <c r="L96" s="65">
        <f t="shared" si="13"/>
        <v>23800.449754284498</v>
      </c>
      <c r="M96" s="69">
        <f t="shared" si="10"/>
        <v>0.66860963341940782</v>
      </c>
    </row>
    <row r="97" spans="6:13" x14ac:dyDescent="0.25">
      <c r="F97" s="57">
        <v>93</v>
      </c>
      <c r="G97" s="65">
        <f t="shared" si="11"/>
        <v>18738.240000000002</v>
      </c>
      <c r="H97" s="66">
        <f t="shared" si="9"/>
        <v>258.70054080744046</v>
      </c>
      <c r="I97" s="67">
        <f t="shared" si="7"/>
        <v>173.75380294235313</v>
      </c>
      <c r="J97" s="73">
        <f t="shared" si="8"/>
        <v>84.946737865087314</v>
      </c>
      <c r="K97" s="67">
        <f t="shared" si="12"/>
        <v>18564.490000000002</v>
      </c>
      <c r="L97" s="65">
        <f t="shared" si="13"/>
        <v>24059.150295091938</v>
      </c>
      <c r="M97" s="69">
        <f t="shared" si="10"/>
        <v>0.67164066375757581</v>
      </c>
    </row>
    <row r="98" spans="6:13" x14ac:dyDescent="0.25">
      <c r="F98" s="57">
        <v>94</v>
      </c>
      <c r="G98" s="65">
        <f t="shared" si="11"/>
        <v>18564.490000000002</v>
      </c>
      <c r="H98" s="66">
        <f t="shared" si="9"/>
        <v>258.70054080744046</v>
      </c>
      <c r="I98" s="67">
        <f t="shared" si="7"/>
        <v>174.54148684902515</v>
      </c>
      <c r="J98" s="73">
        <f t="shared" si="8"/>
        <v>84.159053958415328</v>
      </c>
      <c r="K98" s="67">
        <f t="shared" si="12"/>
        <v>18389.95</v>
      </c>
      <c r="L98" s="65">
        <f t="shared" si="13"/>
        <v>24317.850835899379</v>
      </c>
      <c r="M98" s="69">
        <f t="shared" si="10"/>
        <v>0.67468543476661014</v>
      </c>
    </row>
    <row r="99" spans="6:13" x14ac:dyDescent="0.25">
      <c r="F99" s="57">
        <v>95</v>
      </c>
      <c r="G99" s="65">
        <f t="shared" si="11"/>
        <v>18389.95</v>
      </c>
      <c r="H99" s="66">
        <f t="shared" si="9"/>
        <v>258.70054080744046</v>
      </c>
      <c r="I99" s="67">
        <f t="shared" si="7"/>
        <v>175.33274158940736</v>
      </c>
      <c r="J99" s="73">
        <f t="shared" si="8"/>
        <v>83.367799218033099</v>
      </c>
      <c r="K99" s="67">
        <f t="shared" si="12"/>
        <v>18214.62</v>
      </c>
      <c r="L99" s="65">
        <f t="shared" si="13"/>
        <v>24576.551376706819</v>
      </c>
      <c r="M99" s="69">
        <f t="shared" si="10"/>
        <v>0.67774400873755203</v>
      </c>
    </row>
    <row r="100" spans="6:13" x14ac:dyDescent="0.25">
      <c r="F100" s="57">
        <v>96</v>
      </c>
      <c r="G100" s="65">
        <f t="shared" si="11"/>
        <v>18214.62</v>
      </c>
      <c r="H100" s="66">
        <f t="shared" si="9"/>
        <v>258.70054080744046</v>
      </c>
      <c r="I100" s="67">
        <f t="shared" si="7"/>
        <v>176.12758335127936</v>
      </c>
      <c r="J100" s="73">
        <f t="shared" si="8"/>
        <v>82.57295745616112</v>
      </c>
      <c r="K100" s="67">
        <f t="shared" si="12"/>
        <v>18038.490000000002</v>
      </c>
      <c r="L100" s="65">
        <f t="shared" si="13"/>
        <v>24835.251917514259</v>
      </c>
      <c r="M100" s="69">
        <f t="shared" si="10"/>
        <v>0.68081644824382903</v>
      </c>
    </row>
    <row r="101" spans="6:13" x14ac:dyDescent="0.25">
      <c r="F101" s="57">
        <v>97</v>
      </c>
      <c r="G101" s="65">
        <f t="shared" si="11"/>
        <v>18038.490000000002</v>
      </c>
      <c r="H101" s="66">
        <f t="shared" si="9"/>
        <v>258.70054080744046</v>
      </c>
      <c r="I101" s="67">
        <f t="shared" si="7"/>
        <v>176.92602839580516</v>
      </c>
      <c r="J101" s="73">
        <f t="shared" si="8"/>
        <v>81.774512411635314</v>
      </c>
      <c r="K101" s="67">
        <f t="shared" si="12"/>
        <v>17861.560000000001</v>
      </c>
      <c r="L101" s="65">
        <f t="shared" si="13"/>
        <v>25093.952458321699</v>
      </c>
      <c r="M101" s="69">
        <f t="shared" si="10"/>
        <v>0.68390281614253434</v>
      </c>
    </row>
    <row r="102" spans="6:13" x14ac:dyDescent="0.25">
      <c r="F102" s="57">
        <v>98</v>
      </c>
      <c r="G102" s="65">
        <f t="shared" si="11"/>
        <v>17861.560000000001</v>
      </c>
      <c r="H102" s="66">
        <f t="shared" si="9"/>
        <v>258.70054080744046</v>
      </c>
      <c r="I102" s="67">
        <f t="shared" si="7"/>
        <v>177.72809305786612</v>
      </c>
      <c r="J102" s="73">
        <f t="shared" si="8"/>
        <v>80.972447749574314</v>
      </c>
      <c r="K102" s="67">
        <f t="shared" si="12"/>
        <v>17683.830000000002</v>
      </c>
      <c r="L102" s="65">
        <f t="shared" si="13"/>
        <v>25352.652999129139</v>
      </c>
      <c r="M102" s="69">
        <f t="shared" si="10"/>
        <v>0.68700317557571378</v>
      </c>
    </row>
    <row r="103" spans="6:13" x14ac:dyDescent="0.25">
      <c r="F103" s="57">
        <v>99</v>
      </c>
      <c r="G103" s="65">
        <f t="shared" si="11"/>
        <v>17683.830000000002</v>
      </c>
      <c r="H103" s="66">
        <f t="shared" si="9"/>
        <v>258.70054080744046</v>
      </c>
      <c r="I103" s="67">
        <f t="shared" si="7"/>
        <v>178.53379374639513</v>
      </c>
      <c r="J103" s="73">
        <f t="shared" si="8"/>
        <v>80.166747061045342</v>
      </c>
      <c r="K103" s="67">
        <f t="shared" si="12"/>
        <v>17505.3</v>
      </c>
      <c r="L103" s="65">
        <f t="shared" si="13"/>
        <v>25611.353539936579</v>
      </c>
      <c r="M103" s="69">
        <f t="shared" si="10"/>
        <v>0.69011758997165706</v>
      </c>
    </row>
    <row r="104" spans="6:13" x14ac:dyDescent="0.25">
      <c r="F104" s="57">
        <v>100</v>
      </c>
      <c r="G104" s="65">
        <f t="shared" si="11"/>
        <v>17505.3</v>
      </c>
      <c r="H104" s="66">
        <f t="shared" si="9"/>
        <v>258.70054080744046</v>
      </c>
      <c r="I104" s="67">
        <f t="shared" si="7"/>
        <v>179.34314694471209</v>
      </c>
      <c r="J104" s="73">
        <f t="shared" si="8"/>
        <v>79.357393862728344</v>
      </c>
      <c r="K104" s="67">
        <f t="shared" si="12"/>
        <v>17325.96</v>
      </c>
      <c r="L104" s="65">
        <f t="shared" si="13"/>
        <v>25870.054080744019</v>
      </c>
      <c r="M104" s="69">
        <f t="shared" si="10"/>
        <v>0.69324612304619515</v>
      </c>
    </row>
    <row r="105" spans="6:13" x14ac:dyDescent="0.25">
      <c r="F105" s="57">
        <v>101</v>
      </c>
      <c r="G105" s="65">
        <f t="shared" si="11"/>
        <v>17325.96</v>
      </c>
      <c r="H105" s="66">
        <f t="shared" si="9"/>
        <v>258.70054080744046</v>
      </c>
      <c r="I105" s="67">
        <f t="shared" si="7"/>
        <v>180.15616921086146</v>
      </c>
      <c r="J105" s="73">
        <f t="shared" si="8"/>
        <v>78.544371596578998</v>
      </c>
      <c r="K105" s="67">
        <f t="shared" si="12"/>
        <v>17145.8</v>
      </c>
      <c r="L105" s="65">
        <f t="shared" si="13"/>
        <v>26128.754621551459</v>
      </c>
      <c r="M105" s="69">
        <f t="shared" si="10"/>
        <v>0.6963888388040046</v>
      </c>
    </row>
    <row r="106" spans="6:13" x14ac:dyDescent="0.25">
      <c r="F106" s="57">
        <v>102</v>
      </c>
      <c r="G106" s="65">
        <f t="shared" si="11"/>
        <v>17145.8</v>
      </c>
      <c r="H106" s="66">
        <f t="shared" si="9"/>
        <v>258.70054080744046</v>
      </c>
      <c r="I106" s="67">
        <f t="shared" si="7"/>
        <v>180.97287717795069</v>
      </c>
      <c r="J106" s="73">
        <f t="shared" si="8"/>
        <v>77.72766362948974</v>
      </c>
      <c r="K106" s="67">
        <f t="shared" si="12"/>
        <v>16964.830000000002</v>
      </c>
      <c r="L106" s="65">
        <f t="shared" si="13"/>
        <v>26387.4551623589</v>
      </c>
      <c r="M106" s="69">
        <f t="shared" si="10"/>
        <v>0.69954580153991608</v>
      </c>
    </row>
    <row r="107" spans="6:13" x14ac:dyDescent="0.25">
      <c r="F107" s="57">
        <v>103</v>
      </c>
      <c r="G107" s="65">
        <f t="shared" si="11"/>
        <v>16964.830000000002</v>
      </c>
      <c r="H107" s="66">
        <f t="shared" si="9"/>
        <v>258.70054080744046</v>
      </c>
      <c r="I107" s="67">
        <f t="shared" si="7"/>
        <v>181.79328755449077</v>
      </c>
      <c r="J107" s="73">
        <f t="shared" si="8"/>
        <v>76.907253252949701</v>
      </c>
      <c r="K107" s="67">
        <f t="shared" si="12"/>
        <v>16783.04</v>
      </c>
      <c r="L107" s="65">
        <f t="shared" si="13"/>
        <v>26646.15570316634</v>
      </c>
      <c r="M107" s="69">
        <f t="shared" si="10"/>
        <v>0.70271707584023047</v>
      </c>
    </row>
    <row r="108" spans="6:13" x14ac:dyDescent="0.25">
      <c r="F108" s="57">
        <v>104</v>
      </c>
      <c r="G108" s="65">
        <f t="shared" si="11"/>
        <v>16783.04</v>
      </c>
      <c r="H108" s="66">
        <f t="shared" si="9"/>
        <v>258.70054080744046</v>
      </c>
      <c r="I108" s="67">
        <f t="shared" si="7"/>
        <v>182.61741712473776</v>
      </c>
      <c r="J108" s="73">
        <f t="shared" si="8"/>
        <v>76.083123682702677</v>
      </c>
      <c r="K108" s="67">
        <f t="shared" si="12"/>
        <v>16600.419999999998</v>
      </c>
      <c r="L108" s="65">
        <f t="shared" si="13"/>
        <v>26904.85624397378</v>
      </c>
      <c r="M108" s="69">
        <f t="shared" si="10"/>
        <v>0.7059027265840393</v>
      </c>
    </row>
    <row r="109" spans="6:13" x14ac:dyDescent="0.25">
      <c r="F109" s="57">
        <v>105</v>
      </c>
      <c r="G109" s="65">
        <f t="shared" si="11"/>
        <v>16600.419999999998</v>
      </c>
      <c r="H109" s="66">
        <f t="shared" si="9"/>
        <v>258.70054080744046</v>
      </c>
      <c r="I109" s="67">
        <f t="shared" si="7"/>
        <v>183.44528274903658</v>
      </c>
      <c r="J109" s="73">
        <f t="shared" si="8"/>
        <v>75.255258058403868</v>
      </c>
      <c r="K109" s="67">
        <f t="shared" si="12"/>
        <v>16416.97</v>
      </c>
      <c r="L109" s="65">
        <f t="shared" si="13"/>
        <v>27163.55678478122</v>
      </c>
      <c r="M109" s="69">
        <f t="shared" si="10"/>
        <v>0.70910281894455374</v>
      </c>
    </row>
    <row r="110" spans="6:13" x14ac:dyDescent="0.25">
      <c r="F110" s="57">
        <v>106</v>
      </c>
      <c r="G110" s="65">
        <f t="shared" si="11"/>
        <v>16416.97</v>
      </c>
      <c r="H110" s="66">
        <f t="shared" si="9"/>
        <v>258.70054080744046</v>
      </c>
      <c r="I110" s="67">
        <f t="shared" si="7"/>
        <v>184.27690136416555</v>
      </c>
      <c r="J110" s="73">
        <f t="shared" si="8"/>
        <v>74.423639443274894</v>
      </c>
      <c r="K110" s="67">
        <f t="shared" si="12"/>
        <v>16232.69</v>
      </c>
      <c r="L110" s="65">
        <f t="shared" si="13"/>
        <v>27422.25732558866</v>
      </c>
      <c r="M110" s="69">
        <f t="shared" si="10"/>
        <v>0.71231741839043572</v>
      </c>
    </row>
    <row r="111" spans="6:13" x14ac:dyDescent="0.25">
      <c r="F111" s="57">
        <v>107</v>
      </c>
      <c r="G111" s="65">
        <f t="shared" si="11"/>
        <v>16232.69</v>
      </c>
      <c r="H111" s="66">
        <f t="shared" si="9"/>
        <v>258.70054080744046</v>
      </c>
      <c r="I111" s="67">
        <f t="shared" si="7"/>
        <v>185.11228998368313</v>
      </c>
      <c r="J111" s="73">
        <f t="shared" si="8"/>
        <v>73.588250823757349</v>
      </c>
      <c r="K111" s="67">
        <f t="shared" si="12"/>
        <v>16047.58</v>
      </c>
      <c r="L111" s="65">
        <f t="shared" si="13"/>
        <v>27680.9578663961</v>
      </c>
      <c r="M111" s="69">
        <f t="shared" si="10"/>
        <v>0.71554659068713911</v>
      </c>
    </row>
    <row r="112" spans="6:13" x14ac:dyDescent="0.25">
      <c r="F112" s="57">
        <v>108</v>
      </c>
      <c r="G112" s="65">
        <f t="shared" si="11"/>
        <v>16047.58</v>
      </c>
      <c r="H112" s="66">
        <f t="shared" si="9"/>
        <v>258.70054080744046</v>
      </c>
      <c r="I112" s="67">
        <f t="shared" si="7"/>
        <v>185.9514656982758</v>
      </c>
      <c r="J112" s="73">
        <f t="shared" si="8"/>
        <v>72.74907510916465</v>
      </c>
      <c r="K112" s="67">
        <f t="shared" si="12"/>
        <v>15861.63</v>
      </c>
      <c r="L112" s="65">
        <f t="shared" si="13"/>
        <v>27939.65840720354</v>
      </c>
      <c r="M112" s="69">
        <f t="shared" si="10"/>
        <v>0.71879040189825405</v>
      </c>
    </row>
    <row r="113" spans="6:13" x14ac:dyDescent="0.25">
      <c r="F113" s="57">
        <v>109</v>
      </c>
      <c r="G113" s="65">
        <f t="shared" si="11"/>
        <v>15861.63</v>
      </c>
      <c r="H113" s="66">
        <f t="shared" si="9"/>
        <v>258.70054080744046</v>
      </c>
      <c r="I113" s="67">
        <f t="shared" si="7"/>
        <v>186.79444567610798</v>
      </c>
      <c r="J113" s="73">
        <f t="shared" si="8"/>
        <v>71.906095131332478</v>
      </c>
      <c r="K113" s="67">
        <f t="shared" si="12"/>
        <v>15674.84</v>
      </c>
      <c r="L113" s="65">
        <f t="shared" si="13"/>
        <v>28198.35894801098</v>
      </c>
      <c r="M113" s="69">
        <f t="shared" si="10"/>
        <v>0.72204891838685947</v>
      </c>
    </row>
    <row r="114" spans="6:13" x14ac:dyDescent="0.25">
      <c r="F114" s="57">
        <v>110</v>
      </c>
      <c r="G114" s="65">
        <f t="shared" si="11"/>
        <v>15674.84</v>
      </c>
      <c r="H114" s="66">
        <f t="shared" si="9"/>
        <v>258.70054080744046</v>
      </c>
      <c r="I114" s="67">
        <f t="shared" si="7"/>
        <v>187.64124716317298</v>
      </c>
      <c r="J114" s="73">
        <f t="shared" si="8"/>
        <v>71.059293644267441</v>
      </c>
      <c r="K114" s="67">
        <f t="shared" si="12"/>
        <v>15487.2</v>
      </c>
      <c r="L114" s="65">
        <f t="shared" si="13"/>
        <v>28457.059488818421</v>
      </c>
      <c r="M114" s="69">
        <f t="shared" si="10"/>
        <v>0.72532220681687976</v>
      </c>
    </row>
    <row r="115" spans="6:13" x14ac:dyDescent="0.25">
      <c r="F115" s="57">
        <v>111</v>
      </c>
      <c r="G115" s="65">
        <f t="shared" si="11"/>
        <v>15487.2</v>
      </c>
      <c r="H115" s="66">
        <f t="shared" si="9"/>
        <v>258.70054080744046</v>
      </c>
      <c r="I115" s="67">
        <f t="shared" si="7"/>
        <v>188.49188748364605</v>
      </c>
      <c r="J115" s="73">
        <f t="shared" si="8"/>
        <v>70.20865332379438</v>
      </c>
      <c r="K115" s="67">
        <f t="shared" si="12"/>
        <v>15298.71</v>
      </c>
      <c r="L115" s="65">
        <f t="shared" si="13"/>
        <v>28715.760029625861</v>
      </c>
      <c r="M115" s="69">
        <f t="shared" si="10"/>
        <v>0.72861033415444976</v>
      </c>
    </row>
    <row r="116" spans="6:13" x14ac:dyDescent="0.25">
      <c r="F116" s="57">
        <v>112</v>
      </c>
      <c r="G116" s="65">
        <f t="shared" si="11"/>
        <v>15298.71</v>
      </c>
      <c r="H116" s="66">
        <f t="shared" si="9"/>
        <v>258.70054080744046</v>
      </c>
      <c r="I116" s="67">
        <f t="shared" si="7"/>
        <v>189.34638404023858</v>
      </c>
      <c r="J116" s="73">
        <f t="shared" si="8"/>
        <v>69.354156767201872</v>
      </c>
      <c r="K116" s="67">
        <f t="shared" si="12"/>
        <v>15109.36</v>
      </c>
      <c r="L116" s="65">
        <f t="shared" si="13"/>
        <v>28974.460570433301</v>
      </c>
      <c r="M116" s="69">
        <f t="shared" si="10"/>
        <v>0.73191336766928317</v>
      </c>
    </row>
    <row r="117" spans="6:13" x14ac:dyDescent="0.25">
      <c r="F117" s="57">
        <v>113</v>
      </c>
      <c r="G117" s="65">
        <f t="shared" si="11"/>
        <v>15109.36</v>
      </c>
      <c r="H117" s="66">
        <f t="shared" si="9"/>
        <v>258.70054080744046</v>
      </c>
      <c r="I117" s="67">
        <f t="shared" si="7"/>
        <v>190.20475431455435</v>
      </c>
      <c r="J117" s="73">
        <f t="shared" si="8"/>
        <v>68.495786492886126</v>
      </c>
      <c r="K117" s="67">
        <f t="shared" si="12"/>
        <v>14919.16</v>
      </c>
      <c r="L117" s="65">
        <f t="shared" si="13"/>
        <v>29233.161111240741</v>
      </c>
      <c r="M117" s="69">
        <f t="shared" si="10"/>
        <v>0.73523137493605073</v>
      </c>
    </row>
    <row r="118" spans="6:13" x14ac:dyDescent="0.25">
      <c r="F118" s="57">
        <v>114</v>
      </c>
      <c r="G118" s="65">
        <f t="shared" si="11"/>
        <v>14919.16</v>
      </c>
      <c r="H118" s="66">
        <f t="shared" si="9"/>
        <v>258.70054080744046</v>
      </c>
      <c r="I118" s="67">
        <f t="shared" si="7"/>
        <v>191.067015867447</v>
      </c>
      <c r="J118" s="73">
        <f t="shared" si="8"/>
        <v>67.633524939993464</v>
      </c>
      <c r="K118" s="67">
        <f t="shared" si="12"/>
        <v>14728.09</v>
      </c>
      <c r="L118" s="65">
        <f t="shared" si="13"/>
        <v>29491.861652048181</v>
      </c>
      <c r="M118" s="69">
        <f t="shared" si="10"/>
        <v>0.73856442383576082</v>
      </c>
    </row>
    <row r="119" spans="6:13" x14ac:dyDescent="0.25">
      <c r="F119" s="57">
        <v>115</v>
      </c>
      <c r="G119" s="65">
        <f t="shared" si="11"/>
        <v>14728.09</v>
      </c>
      <c r="H119" s="66">
        <f t="shared" si="9"/>
        <v>258.70054080744046</v>
      </c>
      <c r="I119" s="67">
        <f t="shared" si="7"/>
        <v>191.93318633937943</v>
      </c>
      <c r="J119" s="73">
        <f t="shared" si="8"/>
        <v>66.767354468061043</v>
      </c>
      <c r="K119" s="67">
        <f t="shared" si="12"/>
        <v>14536.16</v>
      </c>
      <c r="L119" s="65">
        <f t="shared" si="13"/>
        <v>29750.562192855621</v>
      </c>
      <c r="M119" s="69">
        <f t="shared" si="10"/>
        <v>0.74191258255714965</v>
      </c>
    </row>
    <row r="120" spans="6:13" x14ac:dyDescent="0.25">
      <c r="F120" s="57">
        <v>116</v>
      </c>
      <c r="G120" s="65">
        <f t="shared" si="11"/>
        <v>14536.16</v>
      </c>
      <c r="H120" s="66">
        <f t="shared" si="9"/>
        <v>258.70054080744046</v>
      </c>
      <c r="I120" s="67">
        <f t="shared" si="7"/>
        <v>192.80328345078459</v>
      </c>
      <c r="J120" s="73">
        <f t="shared" si="8"/>
        <v>65.897257356655857</v>
      </c>
      <c r="K120" s="67">
        <f t="shared" si="12"/>
        <v>14343.36</v>
      </c>
      <c r="L120" s="65">
        <f t="shared" si="13"/>
        <v>30009.262733663061</v>
      </c>
      <c r="M120" s="69">
        <f t="shared" si="10"/>
        <v>0.74527591959807526</v>
      </c>
    </row>
    <row r="121" spans="6:13" x14ac:dyDescent="0.25">
      <c r="F121" s="57">
        <v>117</v>
      </c>
      <c r="G121" s="65">
        <f t="shared" si="11"/>
        <v>14343.36</v>
      </c>
      <c r="H121" s="66">
        <f t="shared" si="9"/>
        <v>258.70054080744046</v>
      </c>
      <c r="I121" s="67">
        <f t="shared" si="7"/>
        <v>193.67732500242815</v>
      </c>
      <c r="J121" s="73">
        <f t="shared" si="8"/>
        <v>65.023215805012299</v>
      </c>
      <c r="K121" s="67">
        <f t="shared" si="12"/>
        <v>14149.68</v>
      </c>
      <c r="L121" s="65">
        <f t="shared" si="13"/>
        <v>30267.963274470501</v>
      </c>
      <c r="M121" s="69">
        <f t="shared" si="10"/>
        <v>0.74865450376691989</v>
      </c>
    </row>
    <row r="122" spans="6:13" x14ac:dyDescent="0.25">
      <c r="F122" s="57">
        <v>118</v>
      </c>
      <c r="G122" s="65">
        <f t="shared" si="11"/>
        <v>14149.68</v>
      </c>
      <c r="H122" s="66">
        <f t="shared" si="9"/>
        <v>258.70054080744046</v>
      </c>
      <c r="I122" s="67">
        <f t="shared" si="7"/>
        <v>194.55532887577252</v>
      </c>
      <c r="J122" s="73">
        <f t="shared" si="8"/>
        <v>64.145211931667973</v>
      </c>
      <c r="K122" s="67">
        <f t="shared" si="12"/>
        <v>13955.12</v>
      </c>
      <c r="L122" s="65">
        <f t="shared" si="13"/>
        <v>30526.663815277941</v>
      </c>
      <c r="M122" s="69">
        <f t="shared" si="10"/>
        <v>0.75204840418399665</v>
      </c>
    </row>
    <row r="123" spans="6:13" x14ac:dyDescent="0.25">
      <c r="F123" s="57">
        <v>119</v>
      </c>
      <c r="G123" s="65">
        <f t="shared" si="11"/>
        <v>13955.12</v>
      </c>
      <c r="H123" s="66">
        <f t="shared" si="9"/>
        <v>258.70054080744046</v>
      </c>
      <c r="I123" s="67">
        <f t="shared" si="7"/>
        <v>195.43731303334266</v>
      </c>
      <c r="J123" s="73">
        <f t="shared" si="8"/>
        <v>63.2632277740978</v>
      </c>
      <c r="K123" s="67">
        <f t="shared" si="12"/>
        <v>13759.68</v>
      </c>
      <c r="L123" s="65">
        <f t="shared" si="13"/>
        <v>30785.364356085382</v>
      </c>
      <c r="M123" s="69">
        <f t="shared" si="10"/>
        <v>0.75545769028296406</v>
      </c>
    </row>
    <row r="124" spans="6:13" x14ac:dyDescent="0.25">
      <c r="F124" s="57">
        <v>120</v>
      </c>
      <c r="G124" s="65">
        <f t="shared" si="11"/>
        <v>13759.68</v>
      </c>
      <c r="H124" s="66">
        <f t="shared" si="9"/>
        <v>258.70054080744046</v>
      </c>
      <c r="I124" s="67">
        <f t="shared" si="7"/>
        <v>196.32329551909385</v>
      </c>
      <c r="J124" s="73">
        <f t="shared" si="8"/>
        <v>62.377245288346636</v>
      </c>
      <c r="K124" s="67">
        <f t="shared" si="12"/>
        <v>13563.36</v>
      </c>
      <c r="L124" s="65">
        <f t="shared" si="13"/>
        <v>31044.064896892822</v>
      </c>
      <c r="M124" s="69">
        <f t="shared" si="10"/>
        <v>0.7588824318122469</v>
      </c>
    </row>
    <row r="125" spans="6:13" x14ac:dyDescent="0.25">
      <c r="F125" s="57">
        <v>121</v>
      </c>
      <c r="G125" s="65">
        <f t="shared" si="11"/>
        <v>13563.36</v>
      </c>
      <c r="H125" s="66">
        <f t="shared" si="9"/>
        <v>258.70054080744046</v>
      </c>
      <c r="I125" s="67">
        <f t="shared" si="7"/>
        <v>197.21329445878038</v>
      </c>
      <c r="J125" s="73">
        <f t="shared" si="8"/>
        <v>61.487246348660086</v>
      </c>
      <c r="K125" s="67">
        <f t="shared" si="12"/>
        <v>13366.15</v>
      </c>
      <c r="L125" s="65">
        <f t="shared" si="13"/>
        <v>31302.765437700262</v>
      </c>
      <c r="M125" s="69">
        <f t="shared" si="10"/>
        <v>0.76232269883646242</v>
      </c>
    </row>
    <row r="126" spans="6:13" x14ac:dyDescent="0.25">
      <c r="F126" s="57">
        <v>122</v>
      </c>
      <c r="G126" s="65">
        <f t="shared" si="11"/>
        <v>13366.15</v>
      </c>
      <c r="H126" s="66">
        <f t="shared" si="9"/>
        <v>258.70054080744046</v>
      </c>
      <c r="I126" s="67">
        <f t="shared" si="7"/>
        <v>198.10732806032684</v>
      </c>
      <c r="J126" s="73">
        <f t="shared" si="8"/>
        <v>60.593212747113611</v>
      </c>
      <c r="K126" s="67">
        <f t="shared" si="12"/>
        <v>13168.04</v>
      </c>
      <c r="L126" s="65">
        <f t="shared" si="13"/>
        <v>31561.465978507702</v>
      </c>
      <c r="M126" s="69">
        <f t="shared" si="10"/>
        <v>0.7657785617378543</v>
      </c>
    </row>
    <row r="127" spans="6:13" x14ac:dyDescent="0.25">
      <c r="F127" s="57">
        <v>123</v>
      </c>
      <c r="G127" s="65">
        <f t="shared" si="11"/>
        <v>13168.04</v>
      </c>
      <c r="H127" s="66">
        <f t="shared" si="9"/>
        <v>258.70054080744046</v>
      </c>
      <c r="I127" s="67">
        <f t="shared" si="7"/>
        <v>199.00541461420033</v>
      </c>
      <c r="J127" s="73">
        <f t="shared" si="8"/>
        <v>59.695126193240142</v>
      </c>
      <c r="K127" s="67">
        <f t="shared" si="12"/>
        <v>12969.03</v>
      </c>
      <c r="L127" s="65">
        <f t="shared" si="13"/>
        <v>31820.166519315142</v>
      </c>
      <c r="M127" s="69">
        <f t="shared" si="10"/>
        <v>0.76925009121773258</v>
      </c>
    </row>
    <row r="128" spans="6:13" x14ac:dyDescent="0.25">
      <c r="F128" s="57">
        <v>124</v>
      </c>
      <c r="G128" s="65">
        <f t="shared" si="11"/>
        <v>12969.03</v>
      </c>
      <c r="H128" s="66">
        <f t="shared" si="9"/>
        <v>258.70054080744046</v>
      </c>
      <c r="I128" s="67">
        <f t="shared" si="7"/>
        <v>199.9075724937847</v>
      </c>
      <c r="J128" s="73">
        <f t="shared" si="8"/>
        <v>58.792968313655756</v>
      </c>
      <c r="K128" s="67">
        <f t="shared" si="12"/>
        <v>12769.12</v>
      </c>
      <c r="L128" s="65">
        <f t="shared" si="13"/>
        <v>32078.867060122582</v>
      </c>
      <c r="M128" s="69">
        <f t="shared" si="10"/>
        <v>0.77273735829791967</v>
      </c>
    </row>
    <row r="129" spans="6:13" x14ac:dyDescent="0.25">
      <c r="F129" s="57">
        <v>125</v>
      </c>
      <c r="G129" s="65">
        <f t="shared" si="11"/>
        <v>12769.12</v>
      </c>
      <c r="H129" s="66">
        <f t="shared" si="9"/>
        <v>258.70054080744046</v>
      </c>
      <c r="I129" s="67">
        <f t="shared" si="7"/>
        <v>200.81382015575653</v>
      </c>
      <c r="J129" s="73">
        <f t="shared" si="8"/>
        <v>57.88672065168393</v>
      </c>
      <c r="K129" s="67">
        <f t="shared" si="12"/>
        <v>12568.31</v>
      </c>
      <c r="L129" s="65">
        <f t="shared" si="13"/>
        <v>32337.567600930022</v>
      </c>
      <c r="M129" s="69">
        <f t="shared" si="10"/>
        <v>0.77624043432220358</v>
      </c>
    </row>
    <row r="130" spans="6:13" x14ac:dyDescent="0.25">
      <c r="F130" s="57">
        <v>126</v>
      </c>
      <c r="G130" s="65">
        <f t="shared" si="11"/>
        <v>12568.31</v>
      </c>
      <c r="H130" s="66">
        <f t="shared" si="9"/>
        <v>258.70054080744046</v>
      </c>
      <c r="I130" s="67">
        <f t="shared" si="7"/>
        <v>201.72417614046262</v>
      </c>
      <c r="J130" s="73">
        <f t="shared" si="8"/>
        <v>56.976364666977837</v>
      </c>
      <c r="K130" s="67">
        <f t="shared" si="12"/>
        <v>12366.59</v>
      </c>
      <c r="L130" s="65">
        <f t="shared" si="13"/>
        <v>32596.268141737462</v>
      </c>
      <c r="M130" s="69">
        <f t="shared" si="10"/>
        <v>0.77975939095779756</v>
      </c>
    </row>
    <row r="131" spans="6:13" x14ac:dyDescent="0.25">
      <c r="F131" s="57">
        <v>127</v>
      </c>
      <c r="G131" s="65">
        <f t="shared" si="11"/>
        <v>12366.59</v>
      </c>
      <c r="H131" s="66">
        <f t="shared" si="9"/>
        <v>258.70054080744046</v>
      </c>
      <c r="I131" s="67">
        <f t="shared" si="7"/>
        <v>202.63865907229939</v>
      </c>
      <c r="J131" s="73">
        <f t="shared" si="8"/>
        <v>56.061881735141071</v>
      </c>
      <c r="K131" s="67">
        <f t="shared" si="12"/>
        <v>12163.95</v>
      </c>
      <c r="L131" s="65">
        <f t="shared" si="13"/>
        <v>32854.968682544903</v>
      </c>
      <c r="M131" s="69">
        <f t="shared" si="10"/>
        <v>0.78329430019680624</v>
      </c>
    </row>
    <row r="132" spans="6:13" x14ac:dyDescent="0.25">
      <c r="F132" s="57">
        <v>128</v>
      </c>
      <c r="G132" s="65">
        <f t="shared" si="11"/>
        <v>12163.95</v>
      </c>
      <c r="H132" s="66">
        <f t="shared" si="9"/>
        <v>258.70054080744046</v>
      </c>
      <c r="I132" s="67">
        <f t="shared" si="7"/>
        <v>203.55728766009381</v>
      </c>
      <c r="J132" s="73">
        <f t="shared" si="8"/>
        <v>55.143253147346641</v>
      </c>
      <c r="K132" s="67">
        <f t="shared" si="12"/>
        <v>11960.39</v>
      </c>
      <c r="L132" s="65">
        <f t="shared" si="13"/>
        <v>33113.669223352343</v>
      </c>
      <c r="M132" s="69">
        <f t="shared" si="10"/>
        <v>0.78684523435769838</v>
      </c>
    </row>
    <row r="133" spans="6:13" x14ac:dyDescent="0.25">
      <c r="F133" s="57">
        <v>129</v>
      </c>
      <c r="G133" s="65">
        <f t="shared" si="11"/>
        <v>11960.39</v>
      </c>
      <c r="H133" s="66">
        <f t="shared" si="9"/>
        <v>258.70054080744046</v>
      </c>
      <c r="I133" s="67">
        <f t="shared" ref="I133:I196" si="14">IFERROR(IF(-PPMT($B$235/12,F133,$B$233,$B$234)&gt;G133,G133,-PPMT($B$235/12,F133,$B$233,$B$234)),"$0.00")</f>
        <v>204.48008069748624</v>
      </c>
      <c r="J133" s="73">
        <f t="shared" ref="J133:J196" si="15">IFERROR(-IPMT($B$235/12,F133,$B$233,$B$234),"$0.00")</f>
        <v>54.220460109954224</v>
      </c>
      <c r="K133" s="67">
        <f t="shared" si="12"/>
        <v>11755.91</v>
      </c>
      <c r="L133" s="65">
        <f t="shared" si="13"/>
        <v>33372.369764159783</v>
      </c>
      <c r="M133" s="69">
        <f t="shared" si="10"/>
        <v>0.79041226608678672</v>
      </c>
    </row>
    <row r="134" spans="6:13" x14ac:dyDescent="0.25">
      <c r="F134" s="57">
        <v>130</v>
      </c>
      <c r="G134" s="65">
        <f t="shared" si="11"/>
        <v>11755.91</v>
      </c>
      <c r="H134" s="66">
        <f t="shared" ref="H134:H197" si="16">IFERROR(IF(-PMT($B$235/12,$B$233,$B$234)&gt;G134,G134,-PMT($B$235/12,$B$233,$B$234)),0)</f>
        <v>258.70054080744046</v>
      </c>
      <c r="I134" s="67">
        <f t="shared" si="14"/>
        <v>205.40705706331485</v>
      </c>
      <c r="J134" s="73">
        <f t="shared" si="15"/>
        <v>53.293483744125624</v>
      </c>
      <c r="K134" s="67">
        <f t="shared" si="12"/>
        <v>11550.5</v>
      </c>
      <c r="L134" s="65">
        <f t="shared" si="13"/>
        <v>33631.070304967223</v>
      </c>
      <c r="M134" s="69">
        <f t="shared" ref="M134:M197" si="17">IFERROR(I134/H134,0)</f>
        <v>0.79399546835971346</v>
      </c>
    </row>
    <row r="135" spans="6:13" x14ac:dyDescent="0.25">
      <c r="F135" s="57">
        <v>131</v>
      </c>
      <c r="G135" s="65">
        <f t="shared" ref="G135:G198" si="18">IFERROR(IF(K134=0,0,K134),0)</f>
        <v>11550.5</v>
      </c>
      <c r="H135" s="66">
        <f t="shared" si="16"/>
        <v>258.70054080744046</v>
      </c>
      <c r="I135" s="67">
        <f t="shared" si="14"/>
        <v>206.33823572200185</v>
      </c>
      <c r="J135" s="73">
        <f t="shared" si="15"/>
        <v>52.362305085438592</v>
      </c>
      <c r="K135" s="67">
        <f t="shared" ref="K135:K198" si="19">IFERROR(ROUND(G135-I135,2),"-")</f>
        <v>11344.16</v>
      </c>
      <c r="L135" s="65">
        <f t="shared" ref="L135:L198" si="20">L134+H135</f>
        <v>33889.770845774663</v>
      </c>
      <c r="M135" s="69">
        <f t="shared" si="17"/>
        <v>0.79759491448294406</v>
      </c>
    </row>
    <row r="136" spans="6:13" x14ac:dyDescent="0.25">
      <c r="F136" s="57">
        <v>132</v>
      </c>
      <c r="G136" s="65">
        <f t="shared" si="18"/>
        <v>11344.16</v>
      </c>
      <c r="H136" s="66">
        <f t="shared" si="16"/>
        <v>258.70054080744046</v>
      </c>
      <c r="I136" s="67">
        <f t="shared" si="14"/>
        <v>207.27363572394162</v>
      </c>
      <c r="J136" s="73">
        <f t="shared" si="15"/>
        <v>51.426905083498852</v>
      </c>
      <c r="K136" s="67">
        <f t="shared" si="19"/>
        <v>11136.89</v>
      </c>
      <c r="L136" s="65">
        <f t="shared" si="20"/>
        <v>34148.471386582103</v>
      </c>
      <c r="M136" s="69">
        <f t="shared" si="17"/>
        <v>0.8012106780952668</v>
      </c>
    </row>
    <row r="137" spans="6:13" x14ac:dyDescent="0.25">
      <c r="F137" s="57">
        <v>133</v>
      </c>
      <c r="G137" s="65">
        <f t="shared" si="18"/>
        <v>11136.89</v>
      </c>
      <c r="H137" s="66">
        <f t="shared" si="16"/>
        <v>258.70054080744046</v>
      </c>
      <c r="I137" s="67">
        <f t="shared" si="14"/>
        <v>208.21327620589014</v>
      </c>
      <c r="J137" s="73">
        <f t="shared" si="15"/>
        <v>50.487264601550315</v>
      </c>
      <c r="K137" s="67">
        <f t="shared" si="19"/>
        <v>10928.68</v>
      </c>
      <c r="L137" s="65">
        <f t="shared" si="20"/>
        <v>34407.171927389543</v>
      </c>
      <c r="M137" s="69">
        <f t="shared" si="17"/>
        <v>0.80484283316929861</v>
      </c>
    </row>
    <row r="138" spans="6:13" x14ac:dyDescent="0.25">
      <c r="F138" s="57">
        <v>134</v>
      </c>
      <c r="G138" s="65">
        <f t="shared" si="18"/>
        <v>10928.68</v>
      </c>
      <c r="H138" s="66">
        <f t="shared" si="16"/>
        <v>258.70054080744046</v>
      </c>
      <c r="I138" s="67">
        <f t="shared" si="14"/>
        <v>209.15717639135684</v>
      </c>
      <c r="J138" s="73">
        <f t="shared" si="15"/>
        <v>49.543364416083605</v>
      </c>
      <c r="K138" s="67">
        <f t="shared" si="19"/>
        <v>10719.52</v>
      </c>
      <c r="L138" s="65">
        <f t="shared" si="20"/>
        <v>34665.872468196983</v>
      </c>
      <c r="M138" s="69">
        <f t="shared" si="17"/>
        <v>0.80849145401299949</v>
      </c>
    </row>
    <row r="139" spans="6:13" x14ac:dyDescent="0.25">
      <c r="F139" s="57">
        <v>135</v>
      </c>
      <c r="G139" s="65">
        <f t="shared" si="18"/>
        <v>10719.52</v>
      </c>
      <c r="H139" s="66">
        <f t="shared" si="16"/>
        <v>258.70054080744046</v>
      </c>
      <c r="I139" s="67">
        <f t="shared" si="14"/>
        <v>210.10535559099768</v>
      </c>
      <c r="J139" s="73">
        <f t="shared" si="15"/>
        <v>48.595185216442793</v>
      </c>
      <c r="K139" s="67">
        <f t="shared" si="19"/>
        <v>10509.41</v>
      </c>
      <c r="L139" s="65">
        <f t="shared" si="20"/>
        <v>34924.573009004424</v>
      </c>
      <c r="M139" s="69">
        <f t="shared" si="17"/>
        <v>0.81215661527119176</v>
      </c>
    </row>
    <row r="140" spans="6:13" x14ac:dyDescent="0.25">
      <c r="F140" s="57">
        <v>136</v>
      </c>
      <c r="G140" s="65">
        <f t="shared" si="18"/>
        <v>10509.41</v>
      </c>
      <c r="H140" s="66">
        <f t="shared" si="16"/>
        <v>258.70054080744046</v>
      </c>
      <c r="I140" s="67">
        <f t="shared" si="14"/>
        <v>211.0578332030102</v>
      </c>
      <c r="J140" s="73">
        <f t="shared" si="15"/>
        <v>47.642707604430278</v>
      </c>
      <c r="K140" s="67">
        <f t="shared" si="19"/>
        <v>10298.35</v>
      </c>
      <c r="L140" s="65">
        <f t="shared" si="20"/>
        <v>35183.273549811864</v>
      </c>
      <c r="M140" s="69">
        <f t="shared" si="17"/>
        <v>0.81583839192708785</v>
      </c>
    </row>
    <row r="141" spans="6:13" x14ac:dyDescent="0.25">
      <c r="F141" s="57">
        <v>137</v>
      </c>
      <c r="G141" s="65">
        <f t="shared" si="18"/>
        <v>10298.35</v>
      </c>
      <c r="H141" s="66">
        <f t="shared" si="16"/>
        <v>258.70054080744046</v>
      </c>
      <c r="I141" s="67">
        <f t="shared" si="14"/>
        <v>212.0146287135305</v>
      </c>
      <c r="J141" s="73">
        <f t="shared" si="15"/>
        <v>46.685912093909963</v>
      </c>
      <c r="K141" s="67">
        <f t="shared" si="19"/>
        <v>10086.34</v>
      </c>
      <c r="L141" s="65">
        <f t="shared" si="20"/>
        <v>35441.974090619304</v>
      </c>
      <c r="M141" s="69">
        <f t="shared" si="17"/>
        <v>0.81953685930382392</v>
      </c>
    </row>
    <row r="142" spans="6:13" x14ac:dyDescent="0.25">
      <c r="F142" s="57">
        <v>138</v>
      </c>
      <c r="G142" s="65">
        <f t="shared" si="18"/>
        <v>10086.34</v>
      </c>
      <c r="H142" s="66">
        <f t="shared" si="16"/>
        <v>258.70054080744046</v>
      </c>
      <c r="I142" s="67">
        <f t="shared" si="14"/>
        <v>212.97576169703186</v>
      </c>
      <c r="J142" s="73">
        <f t="shared" si="15"/>
        <v>45.724779110408619</v>
      </c>
      <c r="K142" s="67">
        <f t="shared" si="19"/>
        <v>9873.36</v>
      </c>
      <c r="L142" s="65">
        <f t="shared" si="20"/>
        <v>35700.674631426744</v>
      </c>
      <c r="M142" s="69">
        <f t="shared" si="17"/>
        <v>0.82325209306600133</v>
      </c>
    </row>
    <row r="143" spans="6:13" x14ac:dyDescent="0.25">
      <c r="F143" s="57">
        <v>139</v>
      </c>
      <c r="G143" s="65">
        <f t="shared" si="18"/>
        <v>9873.36</v>
      </c>
      <c r="H143" s="66">
        <f t="shared" si="16"/>
        <v>258.70054080744046</v>
      </c>
      <c r="I143" s="67">
        <f t="shared" si="14"/>
        <v>213.94125181672507</v>
      </c>
      <c r="J143" s="73">
        <f t="shared" si="15"/>
        <v>44.759288990715412</v>
      </c>
      <c r="K143" s="67">
        <f t="shared" si="19"/>
        <v>9659.42</v>
      </c>
      <c r="L143" s="65">
        <f t="shared" si="20"/>
        <v>35959.375172234184</v>
      </c>
      <c r="M143" s="69">
        <f t="shared" si="17"/>
        <v>0.82698416922123386</v>
      </c>
    </row>
    <row r="144" spans="6:13" x14ac:dyDescent="0.25">
      <c r="F144" s="57">
        <v>140</v>
      </c>
      <c r="G144" s="65">
        <f t="shared" si="18"/>
        <v>9659.42</v>
      </c>
      <c r="H144" s="66">
        <f t="shared" si="16"/>
        <v>258.70054080744046</v>
      </c>
      <c r="I144" s="67">
        <f t="shared" si="14"/>
        <v>214.91111882496088</v>
      </c>
      <c r="J144" s="73">
        <f t="shared" si="15"/>
        <v>43.789421982479588</v>
      </c>
      <c r="K144" s="67">
        <f t="shared" si="19"/>
        <v>9444.51</v>
      </c>
      <c r="L144" s="65">
        <f t="shared" si="20"/>
        <v>36218.075713041624</v>
      </c>
      <c r="M144" s="69">
        <f t="shared" si="17"/>
        <v>0.8307331641217035</v>
      </c>
    </row>
    <row r="145" spans="6:13" x14ac:dyDescent="0.25">
      <c r="F145" s="57">
        <v>141</v>
      </c>
      <c r="G145" s="65">
        <f t="shared" si="18"/>
        <v>9444.51</v>
      </c>
      <c r="H145" s="66">
        <f t="shared" si="16"/>
        <v>258.70054080744046</v>
      </c>
      <c r="I145" s="67">
        <f t="shared" si="14"/>
        <v>215.88538256363401</v>
      </c>
      <c r="J145" s="73">
        <f t="shared" si="15"/>
        <v>42.81515824380643</v>
      </c>
      <c r="K145" s="67">
        <f t="shared" si="19"/>
        <v>9228.6200000000008</v>
      </c>
      <c r="L145" s="65">
        <f t="shared" si="20"/>
        <v>36476.776253849064</v>
      </c>
      <c r="M145" s="69">
        <f t="shared" si="17"/>
        <v>0.83449915446572176</v>
      </c>
    </row>
    <row r="146" spans="6:13" x14ac:dyDescent="0.25">
      <c r="F146" s="57">
        <v>142</v>
      </c>
      <c r="G146" s="65">
        <f t="shared" si="18"/>
        <v>9228.6200000000008</v>
      </c>
      <c r="H146" s="66">
        <f t="shared" si="16"/>
        <v>258.70054080744046</v>
      </c>
      <c r="I146" s="67">
        <f t="shared" si="14"/>
        <v>216.86406296458918</v>
      </c>
      <c r="J146" s="73">
        <f t="shared" si="15"/>
        <v>41.836477842851288</v>
      </c>
      <c r="K146" s="67">
        <f t="shared" si="19"/>
        <v>9011.76</v>
      </c>
      <c r="L146" s="65">
        <f t="shared" si="20"/>
        <v>36735.476794656504</v>
      </c>
      <c r="M146" s="69">
        <f t="shared" si="17"/>
        <v>0.83828221729929975</v>
      </c>
    </row>
    <row r="147" spans="6:13" x14ac:dyDescent="0.25">
      <c r="F147" s="57">
        <v>143</v>
      </c>
      <c r="G147" s="65">
        <f t="shared" si="18"/>
        <v>9011.76</v>
      </c>
      <c r="H147" s="66">
        <f t="shared" si="16"/>
        <v>258.70054080744046</v>
      </c>
      <c r="I147" s="67">
        <f t="shared" si="14"/>
        <v>217.84718005002861</v>
      </c>
      <c r="J147" s="73">
        <f t="shared" si="15"/>
        <v>40.853360757411828</v>
      </c>
      <c r="K147" s="67">
        <f t="shared" si="19"/>
        <v>8793.91</v>
      </c>
      <c r="L147" s="65">
        <f t="shared" si="20"/>
        <v>36994.177335463944</v>
      </c>
      <c r="M147" s="69">
        <f t="shared" si="17"/>
        <v>0.84208243001772309</v>
      </c>
    </row>
    <row r="148" spans="6:13" x14ac:dyDescent="0.25">
      <c r="F148" s="57">
        <v>144</v>
      </c>
      <c r="G148" s="65">
        <f t="shared" si="18"/>
        <v>8793.91</v>
      </c>
      <c r="H148" s="66">
        <f t="shared" si="16"/>
        <v>258.70054080744046</v>
      </c>
      <c r="I148" s="67">
        <f t="shared" si="14"/>
        <v>218.8347539329221</v>
      </c>
      <c r="J148" s="73">
        <f t="shared" si="15"/>
        <v>39.865786874518363</v>
      </c>
      <c r="K148" s="67">
        <f t="shared" si="19"/>
        <v>8575.08</v>
      </c>
      <c r="L148" s="65">
        <f t="shared" si="20"/>
        <v>37252.877876271385</v>
      </c>
      <c r="M148" s="69">
        <f t="shared" si="17"/>
        <v>0.84589987036713687</v>
      </c>
    </row>
    <row r="149" spans="6:13" x14ac:dyDescent="0.25">
      <c r="F149" s="57">
        <v>145</v>
      </c>
      <c r="G149" s="65">
        <f t="shared" si="18"/>
        <v>8575.08</v>
      </c>
      <c r="H149" s="66">
        <f t="shared" si="16"/>
        <v>258.70054080744046</v>
      </c>
      <c r="I149" s="67">
        <f t="shared" si="14"/>
        <v>219.82680481741801</v>
      </c>
      <c r="J149" s="73">
        <f t="shared" si="15"/>
        <v>38.873735990022446</v>
      </c>
      <c r="K149" s="67">
        <f t="shared" si="19"/>
        <v>8355.25</v>
      </c>
      <c r="L149" s="65">
        <f t="shared" si="20"/>
        <v>37511.578417078825</v>
      </c>
      <c r="M149" s="69">
        <f t="shared" si="17"/>
        <v>0.84973461644613457</v>
      </c>
    </row>
    <row r="150" spans="6:13" x14ac:dyDescent="0.25">
      <c r="F150" s="57">
        <v>146</v>
      </c>
      <c r="G150" s="65">
        <f t="shared" si="18"/>
        <v>8355.25</v>
      </c>
      <c r="H150" s="66">
        <f t="shared" si="16"/>
        <v>258.70054080744046</v>
      </c>
      <c r="I150" s="67">
        <f t="shared" si="14"/>
        <v>220.82335299925697</v>
      </c>
      <c r="J150" s="73">
        <f t="shared" si="15"/>
        <v>37.877187808183486</v>
      </c>
      <c r="K150" s="67">
        <f t="shared" si="19"/>
        <v>8134.43</v>
      </c>
      <c r="L150" s="65">
        <f t="shared" si="20"/>
        <v>37770.278957886265</v>
      </c>
      <c r="M150" s="69">
        <f t="shared" si="17"/>
        <v>0.85358674670735701</v>
      </c>
    </row>
    <row r="151" spans="6:13" x14ac:dyDescent="0.25">
      <c r="F151" s="57">
        <v>147</v>
      </c>
      <c r="G151" s="65">
        <f t="shared" si="18"/>
        <v>8134.43</v>
      </c>
      <c r="H151" s="66">
        <f t="shared" si="16"/>
        <v>258.70054080744046</v>
      </c>
      <c r="I151" s="67">
        <f t="shared" si="14"/>
        <v>221.82441886618696</v>
      </c>
      <c r="J151" s="73">
        <f t="shared" si="15"/>
        <v>36.876121941253523</v>
      </c>
      <c r="K151" s="67">
        <f t="shared" si="19"/>
        <v>7912.61</v>
      </c>
      <c r="L151" s="65">
        <f t="shared" si="20"/>
        <v>38028.979498693705</v>
      </c>
      <c r="M151" s="69">
        <f t="shared" si="17"/>
        <v>0.8574563399590972</v>
      </c>
    </row>
    <row r="152" spans="6:13" x14ac:dyDescent="0.25">
      <c r="F152" s="57">
        <v>148</v>
      </c>
      <c r="G152" s="65">
        <f t="shared" si="18"/>
        <v>7912.61</v>
      </c>
      <c r="H152" s="66">
        <f t="shared" si="16"/>
        <v>258.70054080744046</v>
      </c>
      <c r="I152" s="67">
        <f t="shared" si="14"/>
        <v>222.83002289838032</v>
      </c>
      <c r="J152" s="73">
        <f t="shared" si="15"/>
        <v>35.870517909060133</v>
      </c>
      <c r="K152" s="67">
        <f t="shared" si="19"/>
        <v>7689.78</v>
      </c>
      <c r="L152" s="65">
        <f t="shared" si="20"/>
        <v>38287.680039501145</v>
      </c>
      <c r="M152" s="69">
        <f t="shared" si="17"/>
        <v>0.86134347536691169</v>
      </c>
    </row>
    <row r="153" spans="6:13" x14ac:dyDescent="0.25">
      <c r="F153" s="57">
        <v>149</v>
      </c>
      <c r="G153" s="65">
        <f t="shared" si="18"/>
        <v>7689.78</v>
      </c>
      <c r="H153" s="66">
        <f t="shared" si="16"/>
        <v>258.70054080744046</v>
      </c>
      <c r="I153" s="67">
        <f t="shared" si="14"/>
        <v>223.84018566885297</v>
      </c>
      <c r="J153" s="73">
        <f t="shared" si="15"/>
        <v>34.860355138587479</v>
      </c>
      <c r="K153" s="67">
        <f t="shared" si="19"/>
        <v>7465.94</v>
      </c>
      <c r="L153" s="65">
        <f t="shared" si="20"/>
        <v>38546.380580308585</v>
      </c>
      <c r="M153" s="69">
        <f t="shared" si="17"/>
        <v>0.86524823245524163</v>
      </c>
    </row>
    <row r="154" spans="6:13" x14ac:dyDescent="0.25">
      <c r="F154" s="57">
        <v>150</v>
      </c>
      <c r="G154" s="65">
        <f t="shared" si="18"/>
        <v>7465.94</v>
      </c>
      <c r="H154" s="66">
        <f t="shared" si="16"/>
        <v>258.70054080744046</v>
      </c>
      <c r="I154" s="67">
        <f t="shared" si="14"/>
        <v>224.85492784388512</v>
      </c>
      <c r="J154" s="73">
        <f t="shared" si="15"/>
        <v>33.845612963555354</v>
      </c>
      <c r="K154" s="67">
        <f t="shared" si="19"/>
        <v>7241.09</v>
      </c>
      <c r="L154" s="65">
        <f t="shared" si="20"/>
        <v>38805.081121116025</v>
      </c>
      <c r="M154" s="69">
        <f t="shared" si="17"/>
        <v>0.86917069110903877</v>
      </c>
    </row>
    <row r="155" spans="6:13" x14ac:dyDescent="0.25">
      <c r="F155" s="57">
        <v>151</v>
      </c>
      <c r="G155" s="65">
        <f t="shared" si="18"/>
        <v>7241.09</v>
      </c>
      <c r="H155" s="66">
        <f t="shared" si="16"/>
        <v>258.70054080744046</v>
      </c>
      <c r="I155" s="67">
        <f t="shared" si="14"/>
        <v>225.87427018344405</v>
      </c>
      <c r="J155" s="73">
        <f t="shared" si="15"/>
        <v>32.826270623996407</v>
      </c>
      <c r="K155" s="67">
        <f t="shared" si="19"/>
        <v>7015.22</v>
      </c>
      <c r="L155" s="65">
        <f t="shared" si="20"/>
        <v>39063.781661923465</v>
      </c>
      <c r="M155" s="69">
        <f t="shared" si="17"/>
        <v>0.87311093157539976</v>
      </c>
    </row>
    <row r="156" spans="6:13" x14ac:dyDescent="0.25">
      <c r="F156" s="57">
        <v>152</v>
      </c>
      <c r="G156" s="65">
        <f t="shared" si="18"/>
        <v>7015.22</v>
      </c>
      <c r="H156" s="66">
        <f t="shared" si="16"/>
        <v>258.70054080744046</v>
      </c>
      <c r="I156" s="67">
        <f t="shared" si="14"/>
        <v>226.89823354160902</v>
      </c>
      <c r="J156" s="73">
        <f t="shared" si="15"/>
        <v>31.802307265831463</v>
      </c>
      <c r="K156" s="67">
        <f t="shared" si="19"/>
        <v>6788.32</v>
      </c>
      <c r="L156" s="65">
        <f t="shared" si="20"/>
        <v>39322.482202730906</v>
      </c>
      <c r="M156" s="69">
        <f t="shared" si="17"/>
        <v>0.87706903446520823</v>
      </c>
    </row>
    <row r="157" spans="6:13" x14ac:dyDescent="0.25">
      <c r="F157" s="57">
        <v>153</v>
      </c>
      <c r="G157" s="65">
        <f t="shared" si="18"/>
        <v>6788.32</v>
      </c>
      <c r="H157" s="66">
        <f t="shared" si="16"/>
        <v>258.70054080744046</v>
      </c>
      <c r="I157" s="67">
        <f t="shared" si="14"/>
        <v>227.92683886699763</v>
      </c>
      <c r="J157" s="73">
        <f t="shared" si="15"/>
        <v>30.77370194044283</v>
      </c>
      <c r="K157" s="67">
        <f t="shared" si="19"/>
        <v>6560.39</v>
      </c>
      <c r="L157" s="65">
        <f t="shared" si="20"/>
        <v>39581.182743538346</v>
      </c>
      <c r="M157" s="69">
        <f t="shared" si="17"/>
        <v>0.88104508075478383</v>
      </c>
    </row>
    <row r="158" spans="6:13" x14ac:dyDescent="0.25">
      <c r="F158" s="57">
        <v>154</v>
      </c>
      <c r="G158" s="65">
        <f t="shared" si="18"/>
        <v>6560.39</v>
      </c>
      <c r="H158" s="66">
        <f t="shared" si="16"/>
        <v>258.70054080744046</v>
      </c>
      <c r="I158" s="67">
        <f t="shared" si="14"/>
        <v>228.96010720319472</v>
      </c>
      <c r="J158" s="73">
        <f t="shared" si="15"/>
        <v>29.740433604245776</v>
      </c>
      <c r="K158" s="67">
        <f t="shared" si="19"/>
        <v>6331.43</v>
      </c>
      <c r="L158" s="65">
        <f t="shared" si="20"/>
        <v>39839.883284345786</v>
      </c>
      <c r="M158" s="69">
        <f t="shared" si="17"/>
        <v>0.885039151787539</v>
      </c>
    </row>
    <row r="159" spans="6:13" x14ac:dyDescent="0.25">
      <c r="F159" s="57">
        <v>155</v>
      </c>
      <c r="G159" s="65">
        <f t="shared" si="18"/>
        <v>6331.43</v>
      </c>
      <c r="H159" s="66">
        <f t="shared" si="16"/>
        <v>258.70054080744046</v>
      </c>
      <c r="I159" s="67">
        <f t="shared" si="14"/>
        <v>229.9980596891825</v>
      </c>
      <c r="J159" s="73">
        <f t="shared" si="15"/>
        <v>28.70248111825796</v>
      </c>
      <c r="K159" s="67">
        <f t="shared" si="19"/>
        <v>6101.43</v>
      </c>
      <c r="L159" s="65">
        <f t="shared" si="20"/>
        <v>40098.583825153226</v>
      </c>
      <c r="M159" s="69">
        <f t="shared" si="17"/>
        <v>0.88905132927564234</v>
      </c>
    </row>
    <row r="160" spans="6:13" x14ac:dyDescent="0.25">
      <c r="F160" s="57">
        <v>156</v>
      </c>
      <c r="G160" s="65">
        <f t="shared" si="18"/>
        <v>6101.43</v>
      </c>
      <c r="H160" s="66">
        <f t="shared" si="16"/>
        <v>258.70054080744046</v>
      </c>
      <c r="I160" s="67">
        <f t="shared" si="14"/>
        <v>231.04071755977347</v>
      </c>
      <c r="J160" s="73">
        <f t="shared" si="15"/>
        <v>27.659823247666996</v>
      </c>
      <c r="K160" s="67">
        <f t="shared" si="19"/>
        <v>5870.39</v>
      </c>
      <c r="L160" s="65">
        <f t="shared" si="20"/>
        <v>40357.284365960666</v>
      </c>
      <c r="M160" s="69">
        <f t="shared" si="17"/>
        <v>0.89308169530169201</v>
      </c>
    </row>
    <row r="161" spans="6:13" x14ac:dyDescent="0.25">
      <c r="F161" s="57">
        <v>157</v>
      </c>
      <c r="G161" s="65">
        <f t="shared" si="18"/>
        <v>5870.39</v>
      </c>
      <c r="H161" s="66">
        <f t="shared" si="16"/>
        <v>258.70054080744046</v>
      </c>
      <c r="I161" s="67">
        <f t="shared" si="14"/>
        <v>232.08810214604443</v>
      </c>
      <c r="J161" s="73">
        <f t="shared" si="15"/>
        <v>26.612438661396023</v>
      </c>
      <c r="K161" s="67">
        <f t="shared" si="19"/>
        <v>5638.3</v>
      </c>
      <c r="L161" s="65">
        <f t="shared" si="20"/>
        <v>40615.984906768106</v>
      </c>
      <c r="M161" s="69">
        <f t="shared" si="17"/>
        <v>0.89713033232039296</v>
      </c>
    </row>
    <row r="162" spans="6:13" x14ac:dyDescent="0.25">
      <c r="F162" s="57">
        <v>158</v>
      </c>
      <c r="G162" s="65">
        <f t="shared" si="18"/>
        <v>5638.3</v>
      </c>
      <c r="H162" s="66">
        <f t="shared" si="16"/>
        <v>258.70054080744046</v>
      </c>
      <c r="I162" s="67">
        <f t="shared" si="14"/>
        <v>233.14023487577316</v>
      </c>
      <c r="J162" s="73">
        <f t="shared" si="15"/>
        <v>25.56030593166729</v>
      </c>
      <c r="K162" s="67">
        <f t="shared" si="19"/>
        <v>5405.16</v>
      </c>
      <c r="L162" s="65">
        <f t="shared" si="20"/>
        <v>40874.685447575546</v>
      </c>
      <c r="M162" s="69">
        <f t="shared" si="17"/>
        <v>0.90119732316024537</v>
      </c>
    </row>
    <row r="163" spans="6:13" x14ac:dyDescent="0.25">
      <c r="F163" s="57">
        <v>159</v>
      </c>
      <c r="G163" s="65">
        <f t="shared" si="18"/>
        <v>5405.16</v>
      </c>
      <c r="H163" s="66">
        <f t="shared" si="16"/>
        <v>258.70054080744046</v>
      </c>
      <c r="I163" s="67">
        <f t="shared" si="14"/>
        <v>234.19713727387668</v>
      </c>
      <c r="J163" s="73">
        <f t="shared" si="15"/>
        <v>24.503403533563787</v>
      </c>
      <c r="K163" s="67">
        <f t="shared" si="19"/>
        <v>5170.96</v>
      </c>
      <c r="L163" s="65">
        <f t="shared" si="20"/>
        <v>41133.385988382986</v>
      </c>
      <c r="M163" s="69">
        <f t="shared" si="17"/>
        <v>0.90528275102523847</v>
      </c>
    </row>
    <row r="164" spans="6:13" x14ac:dyDescent="0.25">
      <c r="F164" s="57">
        <v>160</v>
      </c>
      <c r="G164" s="65">
        <f t="shared" si="18"/>
        <v>5170.96</v>
      </c>
      <c r="H164" s="66">
        <f t="shared" si="16"/>
        <v>258.70054080744046</v>
      </c>
      <c r="I164" s="67">
        <f t="shared" si="14"/>
        <v>235.25883096285159</v>
      </c>
      <c r="J164" s="73">
        <f t="shared" si="15"/>
        <v>23.441709844588875</v>
      </c>
      <c r="K164" s="67">
        <f t="shared" si="19"/>
        <v>4935.7</v>
      </c>
      <c r="L164" s="65">
        <f t="shared" si="20"/>
        <v>41392.086529190427</v>
      </c>
      <c r="M164" s="69">
        <f t="shared" si="17"/>
        <v>0.90938669949655293</v>
      </c>
    </row>
    <row r="165" spans="6:13" x14ac:dyDescent="0.25">
      <c r="F165" s="57">
        <v>161</v>
      </c>
      <c r="G165" s="65">
        <f t="shared" si="18"/>
        <v>4935.7</v>
      </c>
      <c r="H165" s="66">
        <f t="shared" si="16"/>
        <v>258.70054080744046</v>
      </c>
      <c r="I165" s="67">
        <f t="shared" si="14"/>
        <v>236.32533766321652</v>
      </c>
      <c r="J165" s="73">
        <f t="shared" si="15"/>
        <v>22.375203144223953</v>
      </c>
      <c r="K165" s="67">
        <f t="shared" si="19"/>
        <v>4699.37</v>
      </c>
      <c r="L165" s="65">
        <f t="shared" si="20"/>
        <v>41650.787069997867</v>
      </c>
      <c r="M165" s="69">
        <f t="shared" si="17"/>
        <v>0.91350925253427062</v>
      </c>
    </row>
    <row r="166" spans="6:13" x14ac:dyDescent="0.25">
      <c r="F166" s="57">
        <v>162</v>
      </c>
      <c r="G166" s="65">
        <f t="shared" si="18"/>
        <v>4699.37</v>
      </c>
      <c r="H166" s="66">
        <f t="shared" si="16"/>
        <v>258.70054080744046</v>
      </c>
      <c r="I166" s="67">
        <f t="shared" si="14"/>
        <v>237.39667919395643</v>
      </c>
      <c r="J166" s="73">
        <f t="shared" si="15"/>
        <v>21.303861613484038</v>
      </c>
      <c r="K166" s="67">
        <f t="shared" si="19"/>
        <v>4461.97</v>
      </c>
      <c r="L166" s="65">
        <f t="shared" si="20"/>
        <v>41909.487610805307</v>
      </c>
      <c r="M166" s="69">
        <f t="shared" si="17"/>
        <v>0.91765049447909264</v>
      </c>
    </row>
    <row r="167" spans="6:13" x14ac:dyDescent="0.25">
      <c r="F167" s="57">
        <v>163</v>
      </c>
      <c r="G167" s="65">
        <f t="shared" si="18"/>
        <v>4461.97</v>
      </c>
      <c r="H167" s="66">
        <f t="shared" si="16"/>
        <v>258.70054080744046</v>
      </c>
      <c r="I167" s="67">
        <f t="shared" si="14"/>
        <v>238.47287747296903</v>
      </c>
      <c r="J167" s="73">
        <f t="shared" si="15"/>
        <v>20.227663334471433</v>
      </c>
      <c r="K167" s="67">
        <f t="shared" si="19"/>
        <v>4223.5</v>
      </c>
      <c r="L167" s="65">
        <f t="shared" si="20"/>
        <v>42168.188151612747</v>
      </c>
      <c r="M167" s="69">
        <f t="shared" si="17"/>
        <v>0.92181051005406456</v>
      </c>
    </row>
    <row r="168" spans="6:13" x14ac:dyDescent="0.25">
      <c r="F168" s="57">
        <v>164</v>
      </c>
      <c r="G168" s="65">
        <f t="shared" si="18"/>
        <v>4223.5</v>
      </c>
      <c r="H168" s="66">
        <f t="shared" si="16"/>
        <v>258.70054080744046</v>
      </c>
      <c r="I168" s="67">
        <f t="shared" si="14"/>
        <v>239.55395451751315</v>
      </c>
      <c r="J168" s="73">
        <f t="shared" si="15"/>
        <v>19.146586289927306</v>
      </c>
      <c r="K168" s="67">
        <f t="shared" si="19"/>
        <v>3983.95</v>
      </c>
      <c r="L168" s="65">
        <f t="shared" si="20"/>
        <v>42426.888692420187</v>
      </c>
      <c r="M168" s="69">
        <f t="shared" si="17"/>
        <v>0.92598938436630962</v>
      </c>
    </row>
    <row r="169" spans="6:13" x14ac:dyDescent="0.25">
      <c r="F169" s="57">
        <v>165</v>
      </c>
      <c r="G169" s="65">
        <f t="shared" si="18"/>
        <v>3983.95</v>
      </c>
      <c r="H169" s="66">
        <f t="shared" si="16"/>
        <v>258.70054080744046</v>
      </c>
      <c r="I169" s="67">
        <f t="shared" si="14"/>
        <v>240.63993244465919</v>
      </c>
      <c r="J169" s="73">
        <f t="shared" si="15"/>
        <v>18.060608362781249</v>
      </c>
      <c r="K169" s="67">
        <f t="shared" si="19"/>
        <v>3743.31</v>
      </c>
      <c r="L169" s="65">
        <f t="shared" si="20"/>
        <v>42685.589233227627</v>
      </c>
      <c r="M169" s="69">
        <f t="shared" si="17"/>
        <v>0.93018720290877011</v>
      </c>
    </row>
    <row r="170" spans="6:13" x14ac:dyDescent="0.25">
      <c r="F170" s="57">
        <v>166</v>
      </c>
      <c r="G170" s="65">
        <f t="shared" si="18"/>
        <v>3743.31</v>
      </c>
      <c r="H170" s="66">
        <f t="shared" si="16"/>
        <v>258.70054080744046</v>
      </c>
      <c r="I170" s="67">
        <f t="shared" si="14"/>
        <v>241.73083347174165</v>
      </c>
      <c r="J170" s="73">
        <f t="shared" si="15"/>
        <v>16.969707335698793</v>
      </c>
      <c r="K170" s="67">
        <f t="shared" si="19"/>
        <v>3501.58</v>
      </c>
      <c r="L170" s="65">
        <f t="shared" si="20"/>
        <v>42944.289774035067</v>
      </c>
      <c r="M170" s="69">
        <f t="shared" si="17"/>
        <v>0.93440405156195661</v>
      </c>
    </row>
    <row r="171" spans="6:13" x14ac:dyDescent="0.25">
      <c r="F171" s="57">
        <v>167</v>
      </c>
      <c r="G171" s="65">
        <f t="shared" si="18"/>
        <v>3501.58</v>
      </c>
      <c r="H171" s="66">
        <f t="shared" si="16"/>
        <v>258.70054080744046</v>
      </c>
      <c r="I171" s="67">
        <f t="shared" si="14"/>
        <v>242.82667991681356</v>
      </c>
      <c r="J171" s="73">
        <f t="shared" si="15"/>
        <v>15.873860890626897</v>
      </c>
      <c r="K171" s="67">
        <f t="shared" si="19"/>
        <v>3258.75</v>
      </c>
      <c r="L171" s="65">
        <f t="shared" si="20"/>
        <v>43202.990314842507</v>
      </c>
      <c r="M171" s="69">
        <f t="shared" si="17"/>
        <v>0.93864001659570417</v>
      </c>
    </row>
    <row r="172" spans="6:13" x14ac:dyDescent="0.25">
      <c r="F172" s="57">
        <v>168</v>
      </c>
      <c r="G172" s="65">
        <f t="shared" si="18"/>
        <v>3258.75</v>
      </c>
      <c r="H172" s="66">
        <f t="shared" si="16"/>
        <v>258.70054080744046</v>
      </c>
      <c r="I172" s="67">
        <f t="shared" si="14"/>
        <v>243.92749419910311</v>
      </c>
      <c r="J172" s="73">
        <f t="shared" si="15"/>
        <v>14.773046608337342</v>
      </c>
      <c r="K172" s="67">
        <f t="shared" si="19"/>
        <v>3014.82</v>
      </c>
      <c r="L172" s="65">
        <f t="shared" si="20"/>
        <v>43461.690855649947</v>
      </c>
      <c r="M172" s="69">
        <f t="shared" si="17"/>
        <v>0.94289518467093802</v>
      </c>
    </row>
    <row r="173" spans="6:13" x14ac:dyDescent="0.25">
      <c r="F173" s="57">
        <v>169</v>
      </c>
      <c r="G173" s="65">
        <f t="shared" si="18"/>
        <v>3014.82</v>
      </c>
      <c r="H173" s="66">
        <f t="shared" si="16"/>
        <v>258.70054080744046</v>
      </c>
      <c r="I173" s="67">
        <f t="shared" si="14"/>
        <v>245.03329883947239</v>
      </c>
      <c r="J173" s="73">
        <f t="shared" si="15"/>
        <v>13.667241967968076</v>
      </c>
      <c r="K173" s="67">
        <f t="shared" si="19"/>
        <v>2769.79</v>
      </c>
      <c r="L173" s="65">
        <f t="shared" si="20"/>
        <v>43720.391396457388</v>
      </c>
      <c r="M173" s="69">
        <f t="shared" si="17"/>
        <v>0.94716964284144634</v>
      </c>
    </row>
    <row r="174" spans="6:13" x14ac:dyDescent="0.25">
      <c r="F174" s="57">
        <v>170</v>
      </c>
      <c r="G174" s="65">
        <f t="shared" si="18"/>
        <v>2769.79</v>
      </c>
      <c r="H174" s="66">
        <f t="shared" si="16"/>
        <v>258.70054080744046</v>
      </c>
      <c r="I174" s="67">
        <f t="shared" si="14"/>
        <v>246.144116460878</v>
      </c>
      <c r="J174" s="73">
        <f t="shared" si="15"/>
        <v>12.556424346562467</v>
      </c>
      <c r="K174" s="67">
        <f t="shared" si="19"/>
        <v>2523.65</v>
      </c>
      <c r="L174" s="65">
        <f t="shared" si="20"/>
        <v>43979.091937264828</v>
      </c>
      <c r="M174" s="69">
        <f t="shared" si="17"/>
        <v>0.95146347855566082</v>
      </c>
    </row>
    <row r="175" spans="6:13" x14ac:dyDescent="0.25">
      <c r="F175" s="57">
        <v>171</v>
      </c>
      <c r="G175" s="65">
        <f t="shared" si="18"/>
        <v>2523.65</v>
      </c>
      <c r="H175" s="66">
        <f t="shared" si="16"/>
        <v>258.70054080744046</v>
      </c>
      <c r="I175" s="67">
        <f t="shared" si="14"/>
        <v>247.25996978883398</v>
      </c>
      <c r="J175" s="73">
        <f t="shared" si="15"/>
        <v>11.440571018606487</v>
      </c>
      <c r="K175" s="67">
        <f t="shared" si="19"/>
        <v>2276.39</v>
      </c>
      <c r="L175" s="65">
        <f t="shared" si="20"/>
        <v>44237.792478072268</v>
      </c>
      <c r="M175" s="69">
        <f t="shared" si="17"/>
        <v>0.95577677965844654</v>
      </c>
    </row>
    <row r="176" spans="6:13" x14ac:dyDescent="0.25">
      <c r="F176" s="57">
        <v>172</v>
      </c>
      <c r="G176" s="65">
        <f t="shared" si="18"/>
        <v>2276.39</v>
      </c>
      <c r="H176" s="66">
        <f t="shared" si="16"/>
        <v>258.70054080744046</v>
      </c>
      <c r="I176" s="67">
        <f t="shared" si="14"/>
        <v>248.38088165187665</v>
      </c>
      <c r="J176" s="73">
        <f t="shared" si="15"/>
        <v>10.319659155563775</v>
      </c>
      <c r="K176" s="67">
        <f t="shared" si="19"/>
        <v>2028.01</v>
      </c>
      <c r="L176" s="65">
        <f t="shared" si="20"/>
        <v>44496.493018879708</v>
      </c>
      <c r="M176" s="69">
        <f t="shared" si="17"/>
        <v>0.96010963439289798</v>
      </c>
    </row>
    <row r="177" spans="6:13" x14ac:dyDescent="0.25">
      <c r="F177" s="57">
        <v>173</v>
      </c>
      <c r="G177" s="65">
        <f t="shared" si="18"/>
        <v>2028.01</v>
      </c>
      <c r="H177" s="66">
        <f t="shared" si="16"/>
        <v>258.70054080744046</v>
      </c>
      <c r="I177" s="67">
        <f t="shared" si="14"/>
        <v>249.50687498203189</v>
      </c>
      <c r="J177" s="73">
        <f t="shared" si="15"/>
        <v>9.1936658254086012</v>
      </c>
      <c r="K177" s="67">
        <f t="shared" si="19"/>
        <v>1778.5</v>
      </c>
      <c r="L177" s="65">
        <f t="shared" si="20"/>
        <v>44755.193559687148</v>
      </c>
      <c r="M177" s="69">
        <f t="shared" si="17"/>
        <v>0.96446213140214609</v>
      </c>
    </row>
    <row r="178" spans="6:13" x14ac:dyDescent="0.25">
      <c r="F178" s="57">
        <v>174</v>
      </c>
      <c r="G178" s="65">
        <f t="shared" si="18"/>
        <v>1778.5</v>
      </c>
      <c r="H178" s="66">
        <f t="shared" si="16"/>
        <v>258.70054080744046</v>
      </c>
      <c r="I178" s="67">
        <f t="shared" si="14"/>
        <v>250.63797281528375</v>
      </c>
      <c r="J178" s="73">
        <f t="shared" si="15"/>
        <v>8.0625679921567226</v>
      </c>
      <c r="K178" s="67">
        <f t="shared" si="19"/>
        <v>1527.86</v>
      </c>
      <c r="L178" s="65">
        <f t="shared" si="20"/>
        <v>45013.894100494588</v>
      </c>
      <c r="M178" s="69">
        <f t="shared" si="17"/>
        <v>0.96883435973116905</v>
      </c>
    </row>
    <row r="179" spans="6:13" x14ac:dyDescent="0.25">
      <c r="F179" s="57">
        <v>175</v>
      </c>
      <c r="G179" s="65">
        <f t="shared" si="18"/>
        <v>1527.86</v>
      </c>
      <c r="H179" s="66">
        <f t="shared" si="16"/>
        <v>258.70054080744046</v>
      </c>
      <c r="I179" s="67">
        <f t="shared" si="14"/>
        <v>251.77419829204635</v>
      </c>
      <c r="J179" s="73">
        <f t="shared" si="15"/>
        <v>6.9263425153941043</v>
      </c>
      <c r="K179" s="67">
        <f t="shared" si="19"/>
        <v>1276.0899999999999</v>
      </c>
      <c r="L179" s="65">
        <f t="shared" si="20"/>
        <v>45272.594641302028</v>
      </c>
      <c r="M179" s="69">
        <f t="shared" si="17"/>
        <v>0.97322640882861688</v>
      </c>
    </row>
    <row r="180" spans="6:13" x14ac:dyDescent="0.25">
      <c r="F180" s="57">
        <v>176</v>
      </c>
      <c r="G180" s="65">
        <f t="shared" si="18"/>
        <v>1276.0899999999999</v>
      </c>
      <c r="H180" s="66">
        <f t="shared" si="16"/>
        <v>258.70054080744046</v>
      </c>
      <c r="I180" s="67">
        <f t="shared" si="14"/>
        <v>252.91557465763697</v>
      </c>
      <c r="J180" s="73">
        <f t="shared" si="15"/>
        <v>5.784966149803493</v>
      </c>
      <c r="K180" s="67">
        <f t="shared" si="19"/>
        <v>1023.17</v>
      </c>
      <c r="L180" s="65">
        <f t="shared" si="20"/>
        <v>45531.295182109468</v>
      </c>
      <c r="M180" s="69">
        <f t="shared" si="17"/>
        <v>0.97763836854864006</v>
      </c>
    </row>
    <row r="181" spans="6:13" x14ac:dyDescent="0.25">
      <c r="F181" s="57">
        <v>177</v>
      </c>
      <c r="G181" s="65">
        <f t="shared" si="18"/>
        <v>1023.17</v>
      </c>
      <c r="H181" s="66">
        <f t="shared" si="16"/>
        <v>258.70054080744046</v>
      </c>
      <c r="I181" s="67">
        <f t="shared" si="14"/>
        <v>254.06212526275158</v>
      </c>
      <c r="J181" s="73">
        <f t="shared" si="15"/>
        <v>4.6384155446888737</v>
      </c>
      <c r="K181" s="67">
        <f t="shared" si="19"/>
        <v>769.11</v>
      </c>
      <c r="L181" s="65">
        <f t="shared" si="20"/>
        <v>45789.995722916909</v>
      </c>
      <c r="M181" s="69">
        <f t="shared" si="17"/>
        <v>0.98207032915272718</v>
      </c>
    </row>
    <row r="182" spans="6:13" x14ac:dyDescent="0.25">
      <c r="F182" s="57">
        <v>178</v>
      </c>
      <c r="G182" s="65">
        <f t="shared" si="18"/>
        <v>769.11</v>
      </c>
      <c r="H182" s="66">
        <f t="shared" si="16"/>
        <v>258.70054080744046</v>
      </c>
      <c r="I182" s="67">
        <f t="shared" si="14"/>
        <v>255.21387356394274</v>
      </c>
      <c r="J182" s="73">
        <f t="shared" si="15"/>
        <v>3.4866672434977324</v>
      </c>
      <c r="K182" s="67">
        <f t="shared" si="19"/>
        <v>513.9</v>
      </c>
      <c r="L182" s="65">
        <f t="shared" si="20"/>
        <v>46048.696263724349</v>
      </c>
      <c r="M182" s="69">
        <f t="shared" si="17"/>
        <v>0.9865223813115529</v>
      </c>
    </row>
    <row r="183" spans="6:13" x14ac:dyDescent="0.25">
      <c r="F183" s="57">
        <v>179</v>
      </c>
      <c r="G183" s="65">
        <f t="shared" si="18"/>
        <v>513.9</v>
      </c>
      <c r="H183" s="66">
        <f t="shared" si="16"/>
        <v>258.70054080744046</v>
      </c>
      <c r="I183" s="67">
        <f t="shared" si="14"/>
        <v>256.37084312409928</v>
      </c>
      <c r="J183" s="73">
        <f t="shared" si="15"/>
        <v>2.3296976833411924</v>
      </c>
      <c r="K183" s="67">
        <f t="shared" si="19"/>
        <v>257.52999999999997</v>
      </c>
      <c r="L183" s="65">
        <f t="shared" si="20"/>
        <v>46307.396804531789</v>
      </c>
      <c r="M183" s="69">
        <f t="shared" si="17"/>
        <v>0.99099461610683193</v>
      </c>
    </row>
    <row r="184" spans="6:13" x14ac:dyDescent="0.25">
      <c r="F184" s="57">
        <v>180</v>
      </c>
      <c r="G184" s="65">
        <f t="shared" si="18"/>
        <v>257.52999999999997</v>
      </c>
      <c r="H184" s="66">
        <f t="shared" si="16"/>
        <v>257.52999999999997</v>
      </c>
      <c r="I184" s="67">
        <f t="shared" si="14"/>
        <v>257.52999999999997</v>
      </c>
      <c r="J184" s="73">
        <f t="shared" si="15"/>
        <v>1.1674831945119426</v>
      </c>
      <c r="K184" s="67">
        <f t="shared" si="19"/>
        <v>0</v>
      </c>
      <c r="L184" s="65">
        <f t="shared" si="20"/>
        <v>46564.926804531788</v>
      </c>
      <c r="M184" s="69">
        <f t="shared" si="17"/>
        <v>1</v>
      </c>
    </row>
    <row r="185" spans="6:13" x14ac:dyDescent="0.25">
      <c r="F185" s="57">
        <v>181</v>
      </c>
      <c r="G185" s="65">
        <f t="shared" si="18"/>
        <v>0</v>
      </c>
      <c r="H185" s="66">
        <f t="shared" si="16"/>
        <v>0</v>
      </c>
      <c r="I185" s="67" t="str">
        <f t="shared" si="14"/>
        <v>$0.00</v>
      </c>
      <c r="J185" s="73" t="str">
        <f t="shared" si="15"/>
        <v>$0.00</v>
      </c>
      <c r="K185" s="67">
        <f t="shared" si="19"/>
        <v>0</v>
      </c>
      <c r="L185" s="65">
        <f t="shared" si="20"/>
        <v>46564.926804531788</v>
      </c>
      <c r="M185" s="69">
        <f t="shared" si="17"/>
        <v>0</v>
      </c>
    </row>
    <row r="186" spans="6:13" x14ac:dyDescent="0.25">
      <c r="F186" s="57">
        <v>182</v>
      </c>
      <c r="G186" s="65">
        <f t="shared" si="18"/>
        <v>0</v>
      </c>
      <c r="H186" s="66">
        <f t="shared" si="16"/>
        <v>0</v>
      </c>
      <c r="I186" s="67" t="str">
        <f t="shared" si="14"/>
        <v>$0.00</v>
      </c>
      <c r="J186" s="73" t="str">
        <f t="shared" si="15"/>
        <v>$0.00</v>
      </c>
      <c r="K186" s="67">
        <f t="shared" si="19"/>
        <v>0</v>
      </c>
      <c r="L186" s="65">
        <f t="shared" si="20"/>
        <v>46564.926804531788</v>
      </c>
      <c r="M186" s="69">
        <f t="shared" si="17"/>
        <v>0</v>
      </c>
    </row>
    <row r="187" spans="6:13" x14ac:dyDescent="0.25">
      <c r="F187" s="57">
        <v>183</v>
      </c>
      <c r="G187" s="65">
        <f t="shared" si="18"/>
        <v>0</v>
      </c>
      <c r="H187" s="66">
        <f t="shared" si="16"/>
        <v>0</v>
      </c>
      <c r="I187" s="67" t="str">
        <f t="shared" si="14"/>
        <v>$0.00</v>
      </c>
      <c r="J187" s="73" t="str">
        <f t="shared" si="15"/>
        <v>$0.00</v>
      </c>
      <c r="K187" s="67">
        <f t="shared" si="19"/>
        <v>0</v>
      </c>
      <c r="L187" s="65">
        <f t="shared" si="20"/>
        <v>46564.926804531788</v>
      </c>
      <c r="M187" s="69">
        <f t="shared" si="17"/>
        <v>0</v>
      </c>
    </row>
    <row r="188" spans="6:13" x14ac:dyDescent="0.25">
      <c r="F188" s="57">
        <v>184</v>
      </c>
      <c r="G188" s="65">
        <f t="shared" si="18"/>
        <v>0</v>
      </c>
      <c r="H188" s="66">
        <f t="shared" si="16"/>
        <v>0</v>
      </c>
      <c r="I188" s="67" t="str">
        <f t="shared" si="14"/>
        <v>$0.00</v>
      </c>
      <c r="J188" s="73" t="str">
        <f t="shared" si="15"/>
        <v>$0.00</v>
      </c>
      <c r="K188" s="67">
        <f t="shared" si="19"/>
        <v>0</v>
      </c>
      <c r="L188" s="65">
        <f t="shared" si="20"/>
        <v>46564.926804531788</v>
      </c>
      <c r="M188" s="69">
        <f t="shared" si="17"/>
        <v>0</v>
      </c>
    </row>
    <row r="189" spans="6:13" x14ac:dyDescent="0.25">
      <c r="F189" s="57">
        <v>185</v>
      </c>
      <c r="G189" s="65">
        <f t="shared" si="18"/>
        <v>0</v>
      </c>
      <c r="H189" s="66">
        <f t="shared" si="16"/>
        <v>0</v>
      </c>
      <c r="I189" s="67" t="str">
        <f t="shared" si="14"/>
        <v>$0.00</v>
      </c>
      <c r="J189" s="73" t="str">
        <f t="shared" si="15"/>
        <v>$0.00</v>
      </c>
      <c r="K189" s="67">
        <f t="shared" si="19"/>
        <v>0</v>
      </c>
      <c r="L189" s="65">
        <f t="shared" si="20"/>
        <v>46564.926804531788</v>
      </c>
      <c r="M189" s="69">
        <f t="shared" si="17"/>
        <v>0</v>
      </c>
    </row>
    <row r="190" spans="6:13" x14ac:dyDescent="0.25">
      <c r="F190" s="57">
        <v>186</v>
      </c>
      <c r="G190" s="65">
        <f t="shared" si="18"/>
        <v>0</v>
      </c>
      <c r="H190" s="66">
        <f t="shared" si="16"/>
        <v>0</v>
      </c>
      <c r="I190" s="67" t="str">
        <f t="shared" si="14"/>
        <v>$0.00</v>
      </c>
      <c r="J190" s="73" t="str">
        <f t="shared" si="15"/>
        <v>$0.00</v>
      </c>
      <c r="K190" s="67">
        <f t="shared" si="19"/>
        <v>0</v>
      </c>
      <c r="L190" s="65">
        <f t="shared" si="20"/>
        <v>46564.926804531788</v>
      </c>
      <c r="M190" s="69">
        <f t="shared" si="17"/>
        <v>0</v>
      </c>
    </row>
    <row r="191" spans="6:13" x14ac:dyDescent="0.25">
      <c r="F191" s="57">
        <v>187</v>
      </c>
      <c r="G191" s="65">
        <f t="shared" si="18"/>
        <v>0</v>
      </c>
      <c r="H191" s="66">
        <f t="shared" si="16"/>
        <v>0</v>
      </c>
      <c r="I191" s="67" t="str">
        <f t="shared" si="14"/>
        <v>$0.00</v>
      </c>
      <c r="J191" s="73" t="str">
        <f t="shared" si="15"/>
        <v>$0.00</v>
      </c>
      <c r="K191" s="67">
        <f t="shared" si="19"/>
        <v>0</v>
      </c>
      <c r="L191" s="65">
        <f t="shared" si="20"/>
        <v>46564.926804531788</v>
      </c>
      <c r="M191" s="69">
        <f t="shared" si="17"/>
        <v>0</v>
      </c>
    </row>
    <row r="192" spans="6:13" x14ac:dyDescent="0.25">
      <c r="F192" s="57">
        <v>188</v>
      </c>
      <c r="G192" s="65">
        <f t="shared" si="18"/>
        <v>0</v>
      </c>
      <c r="H192" s="66">
        <f t="shared" si="16"/>
        <v>0</v>
      </c>
      <c r="I192" s="67" t="str">
        <f t="shared" si="14"/>
        <v>$0.00</v>
      </c>
      <c r="J192" s="73" t="str">
        <f t="shared" si="15"/>
        <v>$0.00</v>
      </c>
      <c r="K192" s="67">
        <f t="shared" si="19"/>
        <v>0</v>
      </c>
      <c r="L192" s="65">
        <f t="shared" si="20"/>
        <v>46564.926804531788</v>
      </c>
      <c r="M192" s="69">
        <f t="shared" si="17"/>
        <v>0</v>
      </c>
    </row>
    <row r="193" spans="6:13" x14ac:dyDescent="0.25">
      <c r="F193" s="57">
        <v>189</v>
      </c>
      <c r="G193" s="65">
        <f t="shared" si="18"/>
        <v>0</v>
      </c>
      <c r="H193" s="66">
        <f t="shared" si="16"/>
        <v>0</v>
      </c>
      <c r="I193" s="67" t="str">
        <f t="shared" si="14"/>
        <v>$0.00</v>
      </c>
      <c r="J193" s="73" t="str">
        <f t="shared" si="15"/>
        <v>$0.00</v>
      </c>
      <c r="K193" s="67">
        <f t="shared" si="19"/>
        <v>0</v>
      </c>
      <c r="L193" s="65">
        <f t="shared" si="20"/>
        <v>46564.926804531788</v>
      </c>
      <c r="M193" s="69">
        <f t="shared" si="17"/>
        <v>0</v>
      </c>
    </row>
    <row r="194" spans="6:13" x14ac:dyDescent="0.25">
      <c r="F194" s="57">
        <v>190</v>
      </c>
      <c r="G194" s="65">
        <f t="shared" si="18"/>
        <v>0</v>
      </c>
      <c r="H194" s="66">
        <f t="shared" si="16"/>
        <v>0</v>
      </c>
      <c r="I194" s="67" t="str">
        <f t="shared" si="14"/>
        <v>$0.00</v>
      </c>
      <c r="J194" s="73" t="str">
        <f t="shared" si="15"/>
        <v>$0.00</v>
      </c>
      <c r="K194" s="67">
        <f t="shared" si="19"/>
        <v>0</v>
      </c>
      <c r="L194" s="65">
        <f t="shared" si="20"/>
        <v>46564.926804531788</v>
      </c>
      <c r="M194" s="69">
        <f t="shared" si="17"/>
        <v>0</v>
      </c>
    </row>
    <row r="195" spans="6:13" x14ac:dyDescent="0.25">
      <c r="F195" s="57">
        <v>191</v>
      </c>
      <c r="G195" s="65">
        <f t="shared" si="18"/>
        <v>0</v>
      </c>
      <c r="H195" s="66">
        <f t="shared" si="16"/>
        <v>0</v>
      </c>
      <c r="I195" s="67" t="str">
        <f t="shared" si="14"/>
        <v>$0.00</v>
      </c>
      <c r="J195" s="73" t="str">
        <f t="shared" si="15"/>
        <v>$0.00</v>
      </c>
      <c r="K195" s="67">
        <f t="shared" si="19"/>
        <v>0</v>
      </c>
      <c r="L195" s="65">
        <f t="shared" si="20"/>
        <v>46564.926804531788</v>
      </c>
      <c r="M195" s="69">
        <f t="shared" si="17"/>
        <v>0</v>
      </c>
    </row>
    <row r="196" spans="6:13" x14ac:dyDescent="0.25">
      <c r="F196" s="57">
        <v>192</v>
      </c>
      <c r="G196" s="65">
        <f t="shared" si="18"/>
        <v>0</v>
      </c>
      <c r="H196" s="66">
        <f t="shared" si="16"/>
        <v>0</v>
      </c>
      <c r="I196" s="67" t="str">
        <f t="shared" si="14"/>
        <v>$0.00</v>
      </c>
      <c r="J196" s="73" t="str">
        <f t="shared" si="15"/>
        <v>$0.00</v>
      </c>
      <c r="K196" s="67">
        <f t="shared" si="19"/>
        <v>0</v>
      </c>
      <c r="L196" s="65">
        <f t="shared" si="20"/>
        <v>46564.926804531788</v>
      </c>
      <c r="M196" s="69">
        <f t="shared" si="17"/>
        <v>0</v>
      </c>
    </row>
    <row r="197" spans="6:13" x14ac:dyDescent="0.25">
      <c r="F197" s="57">
        <v>193</v>
      </c>
      <c r="G197" s="65">
        <f t="shared" si="18"/>
        <v>0</v>
      </c>
      <c r="H197" s="66">
        <f t="shared" si="16"/>
        <v>0</v>
      </c>
      <c r="I197" s="67" t="str">
        <f t="shared" ref="I197:I260" si="21">IFERROR(IF(-PPMT($B$235/12,F197,$B$233,$B$234)&gt;G197,G197,-PPMT($B$235/12,F197,$B$233,$B$234)),"$0.00")</f>
        <v>$0.00</v>
      </c>
      <c r="J197" s="73" t="str">
        <f t="shared" ref="J197:J260" si="22">IFERROR(-IPMT($B$235/12,F197,$B$233,$B$234),"$0.00")</f>
        <v>$0.00</v>
      </c>
      <c r="K197" s="67">
        <f t="shared" si="19"/>
        <v>0</v>
      </c>
      <c r="L197" s="65">
        <f t="shared" si="20"/>
        <v>46564.926804531788</v>
      </c>
      <c r="M197" s="69">
        <f t="shared" si="17"/>
        <v>0</v>
      </c>
    </row>
    <row r="198" spans="6:13" x14ac:dyDescent="0.25">
      <c r="F198" s="57">
        <v>194</v>
      </c>
      <c r="G198" s="65">
        <f t="shared" si="18"/>
        <v>0</v>
      </c>
      <c r="H198" s="66">
        <f t="shared" ref="H198:H261" si="23">IFERROR(IF(-PMT($B$235/12,$B$233,$B$234)&gt;G198,G198,-PMT($B$235/12,$B$233,$B$234)),0)</f>
        <v>0</v>
      </c>
      <c r="I198" s="67" t="str">
        <f t="shared" si="21"/>
        <v>$0.00</v>
      </c>
      <c r="J198" s="73" t="str">
        <f t="shared" si="22"/>
        <v>$0.00</v>
      </c>
      <c r="K198" s="67">
        <f t="shared" si="19"/>
        <v>0</v>
      </c>
      <c r="L198" s="65">
        <f t="shared" si="20"/>
        <v>46564.926804531788</v>
      </c>
      <c r="M198" s="69">
        <f t="shared" ref="M198:M261" si="24">IFERROR(I198/H198,0)</f>
        <v>0</v>
      </c>
    </row>
    <row r="199" spans="6:13" x14ac:dyDescent="0.25">
      <c r="F199" s="57">
        <v>195</v>
      </c>
      <c r="G199" s="65">
        <f t="shared" ref="G199:G262" si="25">IFERROR(IF(K198=0,0,K198),0)</f>
        <v>0</v>
      </c>
      <c r="H199" s="66">
        <f t="shared" si="23"/>
        <v>0</v>
      </c>
      <c r="I199" s="67" t="str">
        <f t="shared" si="21"/>
        <v>$0.00</v>
      </c>
      <c r="J199" s="73" t="str">
        <f t="shared" si="22"/>
        <v>$0.00</v>
      </c>
      <c r="K199" s="67">
        <f t="shared" ref="K199:K262" si="26">IFERROR(ROUND(G199-I199,2),"-")</f>
        <v>0</v>
      </c>
      <c r="L199" s="65">
        <f t="shared" ref="L199:L262" si="27">L198+H199</f>
        <v>46564.926804531788</v>
      </c>
      <c r="M199" s="69">
        <f t="shared" si="24"/>
        <v>0</v>
      </c>
    </row>
    <row r="200" spans="6:13" x14ac:dyDescent="0.25">
      <c r="F200" s="57">
        <v>196</v>
      </c>
      <c r="G200" s="65">
        <f t="shared" si="25"/>
        <v>0</v>
      </c>
      <c r="H200" s="66">
        <f t="shared" si="23"/>
        <v>0</v>
      </c>
      <c r="I200" s="67" t="str">
        <f t="shared" si="21"/>
        <v>$0.00</v>
      </c>
      <c r="J200" s="73" t="str">
        <f t="shared" si="22"/>
        <v>$0.00</v>
      </c>
      <c r="K200" s="67">
        <f t="shared" si="26"/>
        <v>0</v>
      </c>
      <c r="L200" s="65">
        <f t="shared" si="27"/>
        <v>46564.926804531788</v>
      </c>
      <c r="M200" s="69">
        <f t="shared" si="24"/>
        <v>0</v>
      </c>
    </row>
    <row r="201" spans="6:13" x14ac:dyDescent="0.25">
      <c r="F201" s="57">
        <v>197</v>
      </c>
      <c r="G201" s="65">
        <f t="shared" si="25"/>
        <v>0</v>
      </c>
      <c r="H201" s="66">
        <f t="shared" si="23"/>
        <v>0</v>
      </c>
      <c r="I201" s="67" t="str">
        <f t="shared" si="21"/>
        <v>$0.00</v>
      </c>
      <c r="J201" s="73" t="str">
        <f t="shared" si="22"/>
        <v>$0.00</v>
      </c>
      <c r="K201" s="67">
        <f t="shared" si="26"/>
        <v>0</v>
      </c>
      <c r="L201" s="65">
        <f t="shared" si="27"/>
        <v>46564.926804531788</v>
      </c>
      <c r="M201" s="69">
        <f t="shared" si="24"/>
        <v>0</v>
      </c>
    </row>
    <row r="202" spans="6:13" x14ac:dyDescent="0.25">
      <c r="F202" s="57">
        <v>198</v>
      </c>
      <c r="G202" s="65">
        <f t="shared" si="25"/>
        <v>0</v>
      </c>
      <c r="H202" s="66">
        <f t="shared" si="23"/>
        <v>0</v>
      </c>
      <c r="I202" s="67" t="str">
        <f t="shared" si="21"/>
        <v>$0.00</v>
      </c>
      <c r="J202" s="73" t="str">
        <f t="shared" si="22"/>
        <v>$0.00</v>
      </c>
      <c r="K202" s="67">
        <f t="shared" si="26"/>
        <v>0</v>
      </c>
      <c r="L202" s="65">
        <f t="shared" si="27"/>
        <v>46564.926804531788</v>
      </c>
      <c r="M202" s="69">
        <f t="shared" si="24"/>
        <v>0</v>
      </c>
    </row>
    <row r="203" spans="6:13" x14ac:dyDescent="0.25">
      <c r="F203" s="57">
        <v>199</v>
      </c>
      <c r="G203" s="65">
        <f t="shared" si="25"/>
        <v>0</v>
      </c>
      <c r="H203" s="66">
        <f t="shared" si="23"/>
        <v>0</v>
      </c>
      <c r="I203" s="67" t="str">
        <f t="shared" si="21"/>
        <v>$0.00</v>
      </c>
      <c r="J203" s="73" t="str">
        <f t="shared" si="22"/>
        <v>$0.00</v>
      </c>
      <c r="K203" s="67">
        <f t="shared" si="26"/>
        <v>0</v>
      </c>
      <c r="L203" s="65">
        <f t="shared" si="27"/>
        <v>46564.926804531788</v>
      </c>
      <c r="M203" s="69">
        <f t="shared" si="24"/>
        <v>0</v>
      </c>
    </row>
    <row r="204" spans="6:13" x14ac:dyDescent="0.25">
      <c r="F204" s="57">
        <v>200</v>
      </c>
      <c r="G204" s="65">
        <f t="shared" si="25"/>
        <v>0</v>
      </c>
      <c r="H204" s="66">
        <f t="shared" si="23"/>
        <v>0</v>
      </c>
      <c r="I204" s="67" t="str">
        <f t="shared" si="21"/>
        <v>$0.00</v>
      </c>
      <c r="J204" s="73" t="str">
        <f t="shared" si="22"/>
        <v>$0.00</v>
      </c>
      <c r="K204" s="67">
        <f t="shared" si="26"/>
        <v>0</v>
      </c>
      <c r="L204" s="65">
        <f t="shared" si="27"/>
        <v>46564.926804531788</v>
      </c>
      <c r="M204" s="69">
        <f t="shared" si="24"/>
        <v>0</v>
      </c>
    </row>
    <row r="205" spans="6:13" x14ac:dyDescent="0.25">
      <c r="F205" s="57">
        <v>201</v>
      </c>
      <c r="G205" s="65">
        <f t="shared" si="25"/>
        <v>0</v>
      </c>
      <c r="H205" s="66">
        <f t="shared" si="23"/>
        <v>0</v>
      </c>
      <c r="I205" s="67" t="str">
        <f t="shared" si="21"/>
        <v>$0.00</v>
      </c>
      <c r="J205" s="73" t="str">
        <f t="shared" si="22"/>
        <v>$0.00</v>
      </c>
      <c r="K205" s="67">
        <f t="shared" si="26"/>
        <v>0</v>
      </c>
      <c r="L205" s="65">
        <f t="shared" si="27"/>
        <v>46564.926804531788</v>
      </c>
      <c r="M205" s="69">
        <f t="shared" si="24"/>
        <v>0</v>
      </c>
    </row>
    <row r="206" spans="6:13" x14ac:dyDescent="0.25">
      <c r="F206" s="57">
        <v>202</v>
      </c>
      <c r="G206" s="65">
        <f t="shared" si="25"/>
        <v>0</v>
      </c>
      <c r="H206" s="66">
        <f t="shared" si="23"/>
        <v>0</v>
      </c>
      <c r="I206" s="67" t="str">
        <f t="shared" si="21"/>
        <v>$0.00</v>
      </c>
      <c r="J206" s="73" t="str">
        <f t="shared" si="22"/>
        <v>$0.00</v>
      </c>
      <c r="K206" s="67">
        <f t="shared" si="26"/>
        <v>0</v>
      </c>
      <c r="L206" s="65">
        <f t="shared" si="27"/>
        <v>46564.926804531788</v>
      </c>
      <c r="M206" s="69">
        <f t="shared" si="24"/>
        <v>0</v>
      </c>
    </row>
    <row r="207" spans="6:13" x14ac:dyDescent="0.25">
      <c r="F207" s="57">
        <v>203</v>
      </c>
      <c r="G207" s="65">
        <f t="shared" si="25"/>
        <v>0</v>
      </c>
      <c r="H207" s="66">
        <f t="shared" si="23"/>
        <v>0</v>
      </c>
      <c r="I207" s="67" t="str">
        <f t="shared" si="21"/>
        <v>$0.00</v>
      </c>
      <c r="J207" s="73" t="str">
        <f t="shared" si="22"/>
        <v>$0.00</v>
      </c>
      <c r="K207" s="67">
        <f t="shared" si="26"/>
        <v>0</v>
      </c>
      <c r="L207" s="65">
        <f t="shared" si="27"/>
        <v>46564.926804531788</v>
      </c>
      <c r="M207" s="69">
        <f t="shared" si="24"/>
        <v>0</v>
      </c>
    </row>
    <row r="208" spans="6:13" x14ac:dyDescent="0.25">
      <c r="F208" s="57">
        <v>204</v>
      </c>
      <c r="G208" s="65">
        <f t="shared" si="25"/>
        <v>0</v>
      </c>
      <c r="H208" s="66">
        <f t="shared" si="23"/>
        <v>0</v>
      </c>
      <c r="I208" s="67" t="str">
        <f t="shared" si="21"/>
        <v>$0.00</v>
      </c>
      <c r="J208" s="73" t="str">
        <f t="shared" si="22"/>
        <v>$0.00</v>
      </c>
      <c r="K208" s="67">
        <f t="shared" si="26"/>
        <v>0</v>
      </c>
      <c r="L208" s="65">
        <f t="shared" si="27"/>
        <v>46564.926804531788</v>
      </c>
      <c r="M208" s="69">
        <f t="shared" si="24"/>
        <v>0</v>
      </c>
    </row>
    <row r="209" spans="6:13" x14ac:dyDescent="0.25">
      <c r="F209" s="57">
        <v>205</v>
      </c>
      <c r="G209" s="65">
        <f t="shared" si="25"/>
        <v>0</v>
      </c>
      <c r="H209" s="66">
        <f t="shared" si="23"/>
        <v>0</v>
      </c>
      <c r="I209" s="67" t="str">
        <f t="shared" si="21"/>
        <v>$0.00</v>
      </c>
      <c r="J209" s="73" t="str">
        <f t="shared" si="22"/>
        <v>$0.00</v>
      </c>
      <c r="K209" s="67">
        <f t="shared" si="26"/>
        <v>0</v>
      </c>
      <c r="L209" s="65">
        <f t="shared" si="27"/>
        <v>46564.926804531788</v>
      </c>
      <c r="M209" s="69">
        <f t="shared" si="24"/>
        <v>0</v>
      </c>
    </row>
    <row r="210" spans="6:13" x14ac:dyDescent="0.25">
      <c r="F210" s="57">
        <v>206</v>
      </c>
      <c r="G210" s="65">
        <f t="shared" si="25"/>
        <v>0</v>
      </c>
      <c r="H210" s="66">
        <f t="shared" si="23"/>
        <v>0</v>
      </c>
      <c r="I210" s="67" t="str">
        <f t="shared" si="21"/>
        <v>$0.00</v>
      </c>
      <c r="J210" s="73" t="str">
        <f t="shared" si="22"/>
        <v>$0.00</v>
      </c>
      <c r="K210" s="67">
        <f t="shared" si="26"/>
        <v>0</v>
      </c>
      <c r="L210" s="65">
        <f t="shared" si="27"/>
        <v>46564.926804531788</v>
      </c>
      <c r="M210" s="69">
        <f t="shared" si="24"/>
        <v>0</v>
      </c>
    </row>
    <row r="211" spans="6:13" x14ac:dyDescent="0.25">
      <c r="F211" s="57">
        <v>207</v>
      </c>
      <c r="G211" s="65">
        <f t="shared" si="25"/>
        <v>0</v>
      </c>
      <c r="H211" s="66">
        <f t="shared" si="23"/>
        <v>0</v>
      </c>
      <c r="I211" s="67" t="str">
        <f t="shared" si="21"/>
        <v>$0.00</v>
      </c>
      <c r="J211" s="73" t="str">
        <f t="shared" si="22"/>
        <v>$0.00</v>
      </c>
      <c r="K211" s="67">
        <f t="shared" si="26"/>
        <v>0</v>
      </c>
      <c r="L211" s="65">
        <f t="shared" si="27"/>
        <v>46564.926804531788</v>
      </c>
      <c r="M211" s="69">
        <f t="shared" si="24"/>
        <v>0</v>
      </c>
    </row>
    <row r="212" spans="6:13" x14ac:dyDescent="0.25">
      <c r="F212" s="57">
        <v>208</v>
      </c>
      <c r="G212" s="65">
        <f t="shared" si="25"/>
        <v>0</v>
      </c>
      <c r="H212" s="66">
        <f t="shared" si="23"/>
        <v>0</v>
      </c>
      <c r="I212" s="67" t="str">
        <f t="shared" si="21"/>
        <v>$0.00</v>
      </c>
      <c r="J212" s="73" t="str">
        <f t="shared" si="22"/>
        <v>$0.00</v>
      </c>
      <c r="K212" s="67">
        <f t="shared" si="26"/>
        <v>0</v>
      </c>
      <c r="L212" s="65">
        <f t="shared" si="27"/>
        <v>46564.926804531788</v>
      </c>
      <c r="M212" s="69">
        <f t="shared" si="24"/>
        <v>0</v>
      </c>
    </row>
    <row r="213" spans="6:13" x14ac:dyDescent="0.25">
      <c r="F213" s="57">
        <v>209</v>
      </c>
      <c r="G213" s="65">
        <f t="shared" si="25"/>
        <v>0</v>
      </c>
      <c r="H213" s="66">
        <f t="shared" si="23"/>
        <v>0</v>
      </c>
      <c r="I213" s="67" t="str">
        <f t="shared" si="21"/>
        <v>$0.00</v>
      </c>
      <c r="J213" s="73" t="str">
        <f t="shared" si="22"/>
        <v>$0.00</v>
      </c>
      <c r="K213" s="67">
        <f t="shared" si="26"/>
        <v>0</v>
      </c>
      <c r="L213" s="65">
        <f t="shared" si="27"/>
        <v>46564.926804531788</v>
      </c>
      <c r="M213" s="69">
        <f t="shared" si="24"/>
        <v>0</v>
      </c>
    </row>
    <row r="214" spans="6:13" x14ac:dyDescent="0.25">
      <c r="F214" s="57">
        <v>210</v>
      </c>
      <c r="G214" s="65">
        <f t="shared" si="25"/>
        <v>0</v>
      </c>
      <c r="H214" s="66">
        <f t="shared" si="23"/>
        <v>0</v>
      </c>
      <c r="I214" s="67" t="str">
        <f t="shared" si="21"/>
        <v>$0.00</v>
      </c>
      <c r="J214" s="73" t="str">
        <f t="shared" si="22"/>
        <v>$0.00</v>
      </c>
      <c r="K214" s="67">
        <f t="shared" si="26"/>
        <v>0</v>
      </c>
      <c r="L214" s="65">
        <f t="shared" si="27"/>
        <v>46564.926804531788</v>
      </c>
      <c r="M214" s="69">
        <f t="shared" si="24"/>
        <v>0</v>
      </c>
    </row>
    <row r="215" spans="6:13" x14ac:dyDescent="0.25">
      <c r="F215" s="57">
        <v>211</v>
      </c>
      <c r="G215" s="65">
        <f t="shared" si="25"/>
        <v>0</v>
      </c>
      <c r="H215" s="66">
        <f t="shared" si="23"/>
        <v>0</v>
      </c>
      <c r="I215" s="67" t="str">
        <f t="shared" si="21"/>
        <v>$0.00</v>
      </c>
      <c r="J215" s="73" t="str">
        <f t="shared" si="22"/>
        <v>$0.00</v>
      </c>
      <c r="K215" s="67">
        <f t="shared" si="26"/>
        <v>0</v>
      </c>
      <c r="L215" s="65">
        <f t="shared" si="27"/>
        <v>46564.926804531788</v>
      </c>
      <c r="M215" s="69">
        <f t="shared" si="24"/>
        <v>0</v>
      </c>
    </row>
    <row r="216" spans="6:13" x14ac:dyDescent="0.25">
      <c r="F216" s="57">
        <v>212</v>
      </c>
      <c r="G216" s="65">
        <f t="shared" si="25"/>
        <v>0</v>
      </c>
      <c r="H216" s="66">
        <f t="shared" si="23"/>
        <v>0</v>
      </c>
      <c r="I216" s="67" t="str">
        <f t="shared" si="21"/>
        <v>$0.00</v>
      </c>
      <c r="J216" s="73" t="str">
        <f t="shared" si="22"/>
        <v>$0.00</v>
      </c>
      <c r="K216" s="67">
        <f t="shared" si="26"/>
        <v>0</v>
      </c>
      <c r="L216" s="65">
        <f t="shared" si="27"/>
        <v>46564.926804531788</v>
      </c>
      <c r="M216" s="69">
        <f t="shared" si="24"/>
        <v>0</v>
      </c>
    </row>
    <row r="217" spans="6:13" x14ac:dyDescent="0.25">
      <c r="F217" s="57">
        <v>213</v>
      </c>
      <c r="G217" s="65">
        <f t="shared" si="25"/>
        <v>0</v>
      </c>
      <c r="H217" s="66">
        <f t="shared" si="23"/>
        <v>0</v>
      </c>
      <c r="I217" s="67" t="str">
        <f t="shared" si="21"/>
        <v>$0.00</v>
      </c>
      <c r="J217" s="73" t="str">
        <f t="shared" si="22"/>
        <v>$0.00</v>
      </c>
      <c r="K217" s="67">
        <f t="shared" si="26"/>
        <v>0</v>
      </c>
      <c r="L217" s="65">
        <f t="shared" si="27"/>
        <v>46564.926804531788</v>
      </c>
      <c r="M217" s="69">
        <f t="shared" si="24"/>
        <v>0</v>
      </c>
    </row>
    <row r="218" spans="6:13" x14ac:dyDescent="0.25">
      <c r="F218" s="57">
        <v>214</v>
      </c>
      <c r="G218" s="65">
        <f t="shared" si="25"/>
        <v>0</v>
      </c>
      <c r="H218" s="66">
        <f t="shared" si="23"/>
        <v>0</v>
      </c>
      <c r="I218" s="67" t="str">
        <f t="shared" si="21"/>
        <v>$0.00</v>
      </c>
      <c r="J218" s="73" t="str">
        <f t="shared" si="22"/>
        <v>$0.00</v>
      </c>
      <c r="K218" s="67">
        <f t="shared" si="26"/>
        <v>0</v>
      </c>
      <c r="L218" s="65">
        <f t="shared" si="27"/>
        <v>46564.926804531788</v>
      </c>
      <c r="M218" s="69">
        <f t="shared" si="24"/>
        <v>0</v>
      </c>
    </row>
    <row r="219" spans="6:13" x14ac:dyDescent="0.25">
      <c r="F219" s="57">
        <v>215</v>
      </c>
      <c r="G219" s="65">
        <f t="shared" si="25"/>
        <v>0</v>
      </c>
      <c r="H219" s="66">
        <f t="shared" si="23"/>
        <v>0</v>
      </c>
      <c r="I219" s="67" t="str">
        <f t="shared" si="21"/>
        <v>$0.00</v>
      </c>
      <c r="J219" s="73" t="str">
        <f t="shared" si="22"/>
        <v>$0.00</v>
      </c>
      <c r="K219" s="67">
        <f t="shared" si="26"/>
        <v>0</v>
      </c>
      <c r="L219" s="65">
        <f t="shared" si="27"/>
        <v>46564.926804531788</v>
      </c>
      <c r="M219" s="69">
        <f t="shared" si="24"/>
        <v>0</v>
      </c>
    </row>
    <row r="220" spans="6:13" x14ac:dyDescent="0.25">
      <c r="F220" s="57">
        <v>216</v>
      </c>
      <c r="G220" s="65">
        <f t="shared" si="25"/>
        <v>0</v>
      </c>
      <c r="H220" s="66">
        <f t="shared" si="23"/>
        <v>0</v>
      </c>
      <c r="I220" s="67" t="str">
        <f t="shared" si="21"/>
        <v>$0.00</v>
      </c>
      <c r="J220" s="73" t="str">
        <f t="shared" si="22"/>
        <v>$0.00</v>
      </c>
      <c r="K220" s="67">
        <f t="shared" si="26"/>
        <v>0</v>
      </c>
      <c r="L220" s="65">
        <f t="shared" si="27"/>
        <v>46564.926804531788</v>
      </c>
      <c r="M220" s="69">
        <f t="shared" si="24"/>
        <v>0</v>
      </c>
    </row>
    <row r="221" spans="6:13" x14ac:dyDescent="0.25">
      <c r="F221" s="57">
        <v>217</v>
      </c>
      <c r="G221" s="65">
        <f t="shared" si="25"/>
        <v>0</v>
      </c>
      <c r="H221" s="66">
        <f t="shared" si="23"/>
        <v>0</v>
      </c>
      <c r="I221" s="67" t="str">
        <f t="shared" si="21"/>
        <v>$0.00</v>
      </c>
      <c r="J221" s="73" t="str">
        <f t="shared" si="22"/>
        <v>$0.00</v>
      </c>
      <c r="K221" s="67">
        <f t="shared" si="26"/>
        <v>0</v>
      </c>
      <c r="L221" s="65">
        <f t="shared" si="27"/>
        <v>46564.926804531788</v>
      </c>
      <c r="M221" s="69">
        <f t="shared" si="24"/>
        <v>0</v>
      </c>
    </row>
    <row r="222" spans="6:13" x14ac:dyDescent="0.25">
      <c r="F222" s="57">
        <v>218</v>
      </c>
      <c r="G222" s="65">
        <f t="shared" si="25"/>
        <v>0</v>
      </c>
      <c r="H222" s="66">
        <f t="shared" si="23"/>
        <v>0</v>
      </c>
      <c r="I222" s="67" t="str">
        <f t="shared" si="21"/>
        <v>$0.00</v>
      </c>
      <c r="J222" s="73" t="str">
        <f t="shared" si="22"/>
        <v>$0.00</v>
      </c>
      <c r="K222" s="67">
        <f t="shared" si="26"/>
        <v>0</v>
      </c>
      <c r="L222" s="65">
        <f t="shared" si="27"/>
        <v>46564.926804531788</v>
      </c>
      <c r="M222" s="69">
        <f t="shared" si="24"/>
        <v>0</v>
      </c>
    </row>
    <row r="223" spans="6:13" x14ac:dyDescent="0.25">
      <c r="F223" s="57">
        <v>219</v>
      </c>
      <c r="G223" s="65">
        <f t="shared" si="25"/>
        <v>0</v>
      </c>
      <c r="H223" s="66">
        <f t="shared" si="23"/>
        <v>0</v>
      </c>
      <c r="I223" s="67" t="str">
        <f t="shared" si="21"/>
        <v>$0.00</v>
      </c>
      <c r="J223" s="73" t="str">
        <f t="shared" si="22"/>
        <v>$0.00</v>
      </c>
      <c r="K223" s="67">
        <f t="shared" si="26"/>
        <v>0</v>
      </c>
      <c r="L223" s="65">
        <f t="shared" si="27"/>
        <v>46564.926804531788</v>
      </c>
      <c r="M223" s="69">
        <f t="shared" si="24"/>
        <v>0</v>
      </c>
    </row>
    <row r="224" spans="6:13" x14ac:dyDescent="0.25">
      <c r="F224" s="57">
        <v>220</v>
      </c>
      <c r="G224" s="65">
        <f t="shared" si="25"/>
        <v>0</v>
      </c>
      <c r="H224" s="66">
        <f t="shared" si="23"/>
        <v>0</v>
      </c>
      <c r="I224" s="67" t="str">
        <f t="shared" si="21"/>
        <v>$0.00</v>
      </c>
      <c r="J224" s="73" t="str">
        <f t="shared" si="22"/>
        <v>$0.00</v>
      </c>
      <c r="K224" s="67">
        <f t="shared" si="26"/>
        <v>0</v>
      </c>
      <c r="L224" s="65">
        <f t="shared" si="27"/>
        <v>46564.926804531788</v>
      </c>
      <c r="M224" s="69">
        <f t="shared" si="24"/>
        <v>0</v>
      </c>
    </row>
    <row r="225" spans="2:13" x14ac:dyDescent="0.25">
      <c r="F225" s="57">
        <v>221</v>
      </c>
      <c r="G225" s="65">
        <f t="shared" si="25"/>
        <v>0</v>
      </c>
      <c r="H225" s="66">
        <f t="shared" si="23"/>
        <v>0</v>
      </c>
      <c r="I225" s="67" t="str">
        <f t="shared" si="21"/>
        <v>$0.00</v>
      </c>
      <c r="J225" s="73" t="str">
        <f t="shared" si="22"/>
        <v>$0.00</v>
      </c>
      <c r="K225" s="67">
        <f t="shared" si="26"/>
        <v>0</v>
      </c>
      <c r="L225" s="65">
        <f t="shared" si="27"/>
        <v>46564.926804531788</v>
      </c>
      <c r="M225" s="69">
        <f t="shared" si="24"/>
        <v>0</v>
      </c>
    </row>
    <row r="226" spans="2:13" x14ac:dyDescent="0.25">
      <c r="F226" s="57">
        <v>222</v>
      </c>
      <c r="G226" s="65">
        <f t="shared" si="25"/>
        <v>0</v>
      </c>
      <c r="H226" s="66">
        <f t="shared" si="23"/>
        <v>0</v>
      </c>
      <c r="I226" s="67" t="str">
        <f t="shared" si="21"/>
        <v>$0.00</v>
      </c>
      <c r="J226" s="73" t="str">
        <f t="shared" si="22"/>
        <v>$0.00</v>
      </c>
      <c r="K226" s="67">
        <f t="shared" si="26"/>
        <v>0</v>
      </c>
      <c r="L226" s="65">
        <f t="shared" si="27"/>
        <v>46564.926804531788</v>
      </c>
      <c r="M226" s="69">
        <f t="shared" si="24"/>
        <v>0</v>
      </c>
    </row>
    <row r="227" spans="2:13" x14ac:dyDescent="0.25">
      <c r="F227" s="57">
        <v>223</v>
      </c>
      <c r="G227" s="65">
        <f t="shared" si="25"/>
        <v>0</v>
      </c>
      <c r="H227" s="66">
        <f t="shared" si="23"/>
        <v>0</v>
      </c>
      <c r="I227" s="67" t="str">
        <f t="shared" si="21"/>
        <v>$0.00</v>
      </c>
      <c r="J227" s="73" t="str">
        <f t="shared" si="22"/>
        <v>$0.00</v>
      </c>
      <c r="K227" s="67">
        <f t="shared" si="26"/>
        <v>0</v>
      </c>
      <c r="L227" s="65">
        <f t="shared" si="27"/>
        <v>46564.926804531788</v>
      </c>
      <c r="M227" s="69">
        <f t="shared" si="24"/>
        <v>0</v>
      </c>
    </row>
    <row r="228" spans="2:13" x14ac:dyDescent="0.25">
      <c r="F228" s="57">
        <v>224</v>
      </c>
      <c r="G228" s="65">
        <f t="shared" si="25"/>
        <v>0</v>
      </c>
      <c r="H228" s="66">
        <f t="shared" si="23"/>
        <v>0</v>
      </c>
      <c r="I228" s="67" t="str">
        <f t="shared" si="21"/>
        <v>$0.00</v>
      </c>
      <c r="J228" s="73" t="str">
        <f t="shared" si="22"/>
        <v>$0.00</v>
      </c>
      <c r="K228" s="67">
        <f t="shared" si="26"/>
        <v>0</v>
      </c>
      <c r="L228" s="65">
        <f t="shared" si="27"/>
        <v>46564.926804531788</v>
      </c>
      <c r="M228" s="69">
        <f t="shared" si="24"/>
        <v>0</v>
      </c>
    </row>
    <row r="229" spans="2:13" x14ac:dyDescent="0.25">
      <c r="F229" s="57">
        <v>225</v>
      </c>
      <c r="G229" s="65">
        <f t="shared" si="25"/>
        <v>0</v>
      </c>
      <c r="H229" s="66">
        <f t="shared" si="23"/>
        <v>0</v>
      </c>
      <c r="I229" s="67" t="str">
        <f t="shared" si="21"/>
        <v>$0.00</v>
      </c>
      <c r="J229" s="73" t="str">
        <f t="shared" si="22"/>
        <v>$0.00</v>
      </c>
      <c r="K229" s="67">
        <f t="shared" si="26"/>
        <v>0</v>
      </c>
      <c r="L229" s="65">
        <f t="shared" si="27"/>
        <v>46564.926804531788</v>
      </c>
      <c r="M229" s="69">
        <f t="shared" si="24"/>
        <v>0</v>
      </c>
    </row>
    <row r="230" spans="2:13" x14ac:dyDescent="0.25">
      <c r="F230" s="57">
        <v>226</v>
      </c>
      <c r="G230" s="65">
        <f t="shared" si="25"/>
        <v>0</v>
      </c>
      <c r="H230" s="66">
        <f t="shared" si="23"/>
        <v>0</v>
      </c>
      <c r="I230" s="67" t="str">
        <f t="shared" si="21"/>
        <v>$0.00</v>
      </c>
      <c r="J230" s="73" t="str">
        <f t="shared" si="22"/>
        <v>$0.00</v>
      </c>
      <c r="K230" s="67">
        <f t="shared" si="26"/>
        <v>0</v>
      </c>
      <c r="L230" s="65">
        <f t="shared" si="27"/>
        <v>46564.926804531788</v>
      </c>
      <c r="M230" s="69">
        <f t="shared" si="24"/>
        <v>0</v>
      </c>
    </row>
    <row r="231" spans="2:13" x14ac:dyDescent="0.25">
      <c r="F231" s="57">
        <v>227</v>
      </c>
      <c r="G231" s="65">
        <f t="shared" si="25"/>
        <v>0</v>
      </c>
      <c r="H231" s="66">
        <f t="shared" si="23"/>
        <v>0</v>
      </c>
      <c r="I231" s="67" t="str">
        <f t="shared" si="21"/>
        <v>$0.00</v>
      </c>
      <c r="J231" s="73" t="str">
        <f t="shared" si="22"/>
        <v>$0.00</v>
      </c>
      <c r="K231" s="67">
        <f t="shared" si="26"/>
        <v>0</v>
      </c>
      <c r="L231" s="65">
        <f t="shared" si="27"/>
        <v>46564.926804531788</v>
      </c>
      <c r="M231" s="69">
        <f t="shared" si="24"/>
        <v>0</v>
      </c>
    </row>
    <row r="232" spans="2:13" x14ac:dyDescent="0.25">
      <c r="F232" s="57">
        <v>228</v>
      </c>
      <c r="G232" s="65">
        <f t="shared" si="25"/>
        <v>0</v>
      </c>
      <c r="H232" s="66">
        <f t="shared" si="23"/>
        <v>0</v>
      </c>
      <c r="I232" s="67" t="str">
        <f t="shared" si="21"/>
        <v>$0.00</v>
      </c>
      <c r="J232" s="73" t="str">
        <f t="shared" si="22"/>
        <v>$0.00</v>
      </c>
      <c r="K232" s="67">
        <f t="shared" si="26"/>
        <v>0</v>
      </c>
      <c r="L232" s="65">
        <f t="shared" si="27"/>
        <v>46564.926804531788</v>
      </c>
      <c r="M232" s="69">
        <f t="shared" si="24"/>
        <v>0</v>
      </c>
    </row>
    <row r="233" spans="2:13" x14ac:dyDescent="0.25">
      <c r="B233" s="57">
        <f>IF(D5=0,D6,D5)</f>
        <v>180</v>
      </c>
      <c r="C233" s="57" t="s">
        <v>103</v>
      </c>
      <c r="F233" s="57">
        <v>229</v>
      </c>
      <c r="G233" s="65">
        <f t="shared" si="25"/>
        <v>0</v>
      </c>
      <c r="H233" s="66">
        <f t="shared" si="23"/>
        <v>0</v>
      </c>
      <c r="I233" s="67" t="str">
        <f t="shared" si="21"/>
        <v>$0.00</v>
      </c>
      <c r="J233" s="73" t="str">
        <f t="shared" si="22"/>
        <v>$0.00</v>
      </c>
      <c r="K233" s="67">
        <f t="shared" si="26"/>
        <v>0</v>
      </c>
      <c r="L233" s="65">
        <f t="shared" si="27"/>
        <v>46564.926804531788</v>
      </c>
      <c r="M233" s="69">
        <f t="shared" si="24"/>
        <v>0</v>
      </c>
    </row>
    <row r="234" spans="2:13" x14ac:dyDescent="0.25">
      <c r="B234" s="57">
        <f>IF(A5=0,A6,A5)</f>
        <v>31785.18</v>
      </c>
      <c r="C234" s="57" t="s">
        <v>104</v>
      </c>
      <c r="F234" s="57">
        <v>230</v>
      </c>
      <c r="G234" s="65">
        <f t="shared" si="25"/>
        <v>0</v>
      </c>
      <c r="H234" s="66">
        <f t="shared" si="23"/>
        <v>0</v>
      </c>
      <c r="I234" s="67" t="str">
        <f t="shared" si="21"/>
        <v>$0.00</v>
      </c>
      <c r="J234" s="73" t="str">
        <f t="shared" si="22"/>
        <v>$0.00</v>
      </c>
      <c r="K234" s="67">
        <f t="shared" si="26"/>
        <v>0</v>
      </c>
      <c r="L234" s="65">
        <f t="shared" si="27"/>
        <v>46564.926804531788</v>
      </c>
      <c r="M234" s="69">
        <f t="shared" si="24"/>
        <v>0</v>
      </c>
    </row>
    <row r="235" spans="2:13" x14ac:dyDescent="0.25">
      <c r="B235" s="57">
        <f>IF(B5=0,B6,B5)</f>
        <v>5.4399999999999997E-2</v>
      </c>
      <c r="C235" s="57" t="s">
        <v>105</v>
      </c>
      <c r="F235" s="57">
        <v>231</v>
      </c>
      <c r="G235" s="65">
        <f t="shared" si="25"/>
        <v>0</v>
      </c>
      <c r="H235" s="66">
        <f t="shared" si="23"/>
        <v>0</v>
      </c>
      <c r="I235" s="67" t="str">
        <f t="shared" si="21"/>
        <v>$0.00</v>
      </c>
      <c r="J235" s="73" t="str">
        <f t="shared" si="22"/>
        <v>$0.00</v>
      </c>
      <c r="K235" s="67">
        <f t="shared" si="26"/>
        <v>0</v>
      </c>
      <c r="L235" s="65">
        <f t="shared" si="27"/>
        <v>46564.926804531788</v>
      </c>
      <c r="M235" s="69">
        <f t="shared" si="24"/>
        <v>0</v>
      </c>
    </row>
    <row r="236" spans="2:13" x14ac:dyDescent="0.25">
      <c r="B236" s="57">
        <f>IF(C5=0,C6,C5)</f>
        <v>258.7</v>
      </c>
      <c r="C236" s="57" t="s">
        <v>106</v>
      </c>
      <c r="F236" s="57">
        <v>232</v>
      </c>
      <c r="G236" s="65">
        <f t="shared" si="25"/>
        <v>0</v>
      </c>
      <c r="H236" s="66">
        <f t="shared" si="23"/>
        <v>0</v>
      </c>
      <c r="I236" s="67" t="str">
        <f t="shared" si="21"/>
        <v>$0.00</v>
      </c>
      <c r="J236" s="73" t="str">
        <f t="shared" si="22"/>
        <v>$0.00</v>
      </c>
      <c r="K236" s="67">
        <f t="shared" si="26"/>
        <v>0</v>
      </c>
      <c r="L236" s="65">
        <f t="shared" si="27"/>
        <v>46564.926804531788</v>
      </c>
      <c r="M236" s="69">
        <f t="shared" si="24"/>
        <v>0</v>
      </c>
    </row>
    <row r="237" spans="2:13" x14ac:dyDescent="0.25">
      <c r="F237" s="57">
        <v>233</v>
      </c>
      <c r="G237" s="65">
        <f t="shared" si="25"/>
        <v>0</v>
      </c>
      <c r="H237" s="66">
        <f t="shared" si="23"/>
        <v>0</v>
      </c>
      <c r="I237" s="67" t="str">
        <f t="shared" si="21"/>
        <v>$0.00</v>
      </c>
      <c r="J237" s="73" t="str">
        <f t="shared" si="22"/>
        <v>$0.00</v>
      </c>
      <c r="K237" s="67">
        <f t="shared" si="26"/>
        <v>0</v>
      </c>
      <c r="L237" s="65">
        <f t="shared" si="27"/>
        <v>46564.926804531788</v>
      </c>
      <c r="M237" s="69">
        <f t="shared" si="24"/>
        <v>0</v>
      </c>
    </row>
    <row r="238" spans="2:13" x14ac:dyDescent="0.25">
      <c r="F238" s="57">
        <v>234</v>
      </c>
      <c r="G238" s="65">
        <f t="shared" si="25"/>
        <v>0</v>
      </c>
      <c r="H238" s="66">
        <f t="shared" si="23"/>
        <v>0</v>
      </c>
      <c r="I238" s="67" t="str">
        <f t="shared" si="21"/>
        <v>$0.00</v>
      </c>
      <c r="J238" s="73" t="str">
        <f t="shared" si="22"/>
        <v>$0.00</v>
      </c>
      <c r="K238" s="67">
        <f t="shared" si="26"/>
        <v>0</v>
      </c>
      <c r="L238" s="65">
        <f t="shared" si="27"/>
        <v>46564.926804531788</v>
      </c>
      <c r="M238" s="69">
        <f t="shared" si="24"/>
        <v>0</v>
      </c>
    </row>
    <row r="239" spans="2:13" x14ac:dyDescent="0.25">
      <c r="F239" s="57">
        <v>235</v>
      </c>
      <c r="G239" s="65">
        <f t="shared" si="25"/>
        <v>0</v>
      </c>
      <c r="H239" s="66">
        <f t="shared" si="23"/>
        <v>0</v>
      </c>
      <c r="I239" s="67" t="str">
        <f t="shared" si="21"/>
        <v>$0.00</v>
      </c>
      <c r="J239" s="73" t="str">
        <f t="shared" si="22"/>
        <v>$0.00</v>
      </c>
      <c r="K239" s="67">
        <f t="shared" si="26"/>
        <v>0</v>
      </c>
      <c r="L239" s="65">
        <f t="shared" si="27"/>
        <v>46564.926804531788</v>
      </c>
      <c r="M239" s="69">
        <f t="shared" si="24"/>
        <v>0</v>
      </c>
    </row>
    <row r="240" spans="2:13" x14ac:dyDescent="0.25">
      <c r="F240" s="57">
        <v>236</v>
      </c>
      <c r="G240" s="65">
        <f t="shared" si="25"/>
        <v>0</v>
      </c>
      <c r="H240" s="66">
        <f t="shared" si="23"/>
        <v>0</v>
      </c>
      <c r="I240" s="67" t="str">
        <f t="shared" si="21"/>
        <v>$0.00</v>
      </c>
      <c r="J240" s="73" t="str">
        <f t="shared" si="22"/>
        <v>$0.00</v>
      </c>
      <c r="K240" s="67">
        <f t="shared" si="26"/>
        <v>0</v>
      </c>
      <c r="L240" s="65">
        <f t="shared" si="27"/>
        <v>46564.926804531788</v>
      </c>
      <c r="M240" s="69">
        <f t="shared" si="24"/>
        <v>0</v>
      </c>
    </row>
    <row r="241" spans="6:13" x14ac:dyDescent="0.25">
      <c r="F241" s="57">
        <v>237</v>
      </c>
      <c r="G241" s="65">
        <f t="shared" si="25"/>
        <v>0</v>
      </c>
      <c r="H241" s="66">
        <f t="shared" si="23"/>
        <v>0</v>
      </c>
      <c r="I241" s="67" t="str">
        <f t="shared" si="21"/>
        <v>$0.00</v>
      </c>
      <c r="J241" s="73" t="str">
        <f t="shared" si="22"/>
        <v>$0.00</v>
      </c>
      <c r="K241" s="67">
        <f t="shared" si="26"/>
        <v>0</v>
      </c>
      <c r="L241" s="65">
        <f t="shared" si="27"/>
        <v>46564.926804531788</v>
      </c>
      <c r="M241" s="69">
        <f t="shared" si="24"/>
        <v>0</v>
      </c>
    </row>
    <row r="242" spans="6:13" x14ac:dyDescent="0.25">
      <c r="F242" s="57">
        <v>238</v>
      </c>
      <c r="G242" s="65">
        <f t="shared" si="25"/>
        <v>0</v>
      </c>
      <c r="H242" s="66">
        <f t="shared" si="23"/>
        <v>0</v>
      </c>
      <c r="I242" s="67" t="str">
        <f t="shared" si="21"/>
        <v>$0.00</v>
      </c>
      <c r="J242" s="73" t="str">
        <f t="shared" si="22"/>
        <v>$0.00</v>
      </c>
      <c r="K242" s="67">
        <f t="shared" si="26"/>
        <v>0</v>
      </c>
      <c r="L242" s="65">
        <f t="shared" si="27"/>
        <v>46564.926804531788</v>
      </c>
      <c r="M242" s="69">
        <f t="shared" si="24"/>
        <v>0</v>
      </c>
    </row>
    <row r="243" spans="6:13" x14ac:dyDescent="0.25">
      <c r="F243" s="57">
        <v>239</v>
      </c>
      <c r="G243" s="65">
        <f t="shared" si="25"/>
        <v>0</v>
      </c>
      <c r="H243" s="66">
        <f t="shared" si="23"/>
        <v>0</v>
      </c>
      <c r="I243" s="67" t="str">
        <f t="shared" si="21"/>
        <v>$0.00</v>
      </c>
      <c r="J243" s="73" t="str">
        <f t="shared" si="22"/>
        <v>$0.00</v>
      </c>
      <c r="K243" s="67">
        <f t="shared" si="26"/>
        <v>0</v>
      </c>
      <c r="L243" s="65">
        <f t="shared" si="27"/>
        <v>46564.926804531788</v>
      </c>
      <c r="M243" s="69">
        <f t="shared" si="24"/>
        <v>0</v>
      </c>
    </row>
    <row r="244" spans="6:13" x14ac:dyDescent="0.25">
      <c r="F244" s="57">
        <v>240</v>
      </c>
      <c r="G244" s="65">
        <f t="shared" si="25"/>
        <v>0</v>
      </c>
      <c r="H244" s="66">
        <f t="shared" si="23"/>
        <v>0</v>
      </c>
      <c r="I244" s="67" t="str">
        <f t="shared" si="21"/>
        <v>$0.00</v>
      </c>
      <c r="J244" s="73" t="str">
        <f t="shared" si="22"/>
        <v>$0.00</v>
      </c>
      <c r="K244" s="67">
        <f t="shared" si="26"/>
        <v>0</v>
      </c>
      <c r="L244" s="65">
        <f t="shared" si="27"/>
        <v>46564.926804531788</v>
      </c>
      <c r="M244" s="69">
        <f t="shared" si="24"/>
        <v>0</v>
      </c>
    </row>
    <row r="245" spans="6:13" x14ac:dyDescent="0.25">
      <c r="F245" s="57">
        <v>241</v>
      </c>
      <c r="G245" s="65">
        <f t="shared" si="25"/>
        <v>0</v>
      </c>
      <c r="H245" s="66">
        <f t="shared" si="23"/>
        <v>0</v>
      </c>
      <c r="I245" s="67" t="str">
        <f t="shared" si="21"/>
        <v>$0.00</v>
      </c>
      <c r="J245" s="73" t="str">
        <f t="shared" si="22"/>
        <v>$0.00</v>
      </c>
      <c r="K245" s="67">
        <f t="shared" si="26"/>
        <v>0</v>
      </c>
      <c r="L245" s="65">
        <f t="shared" si="27"/>
        <v>46564.926804531788</v>
      </c>
      <c r="M245" s="69">
        <f t="shared" si="24"/>
        <v>0</v>
      </c>
    </row>
    <row r="246" spans="6:13" x14ac:dyDescent="0.25">
      <c r="F246" s="57">
        <v>242</v>
      </c>
      <c r="G246" s="65">
        <f t="shared" si="25"/>
        <v>0</v>
      </c>
      <c r="H246" s="66">
        <f t="shared" si="23"/>
        <v>0</v>
      </c>
      <c r="I246" s="67" t="str">
        <f t="shared" si="21"/>
        <v>$0.00</v>
      </c>
      <c r="J246" s="73" t="str">
        <f t="shared" si="22"/>
        <v>$0.00</v>
      </c>
      <c r="K246" s="67">
        <f t="shared" si="26"/>
        <v>0</v>
      </c>
      <c r="L246" s="65">
        <f t="shared" si="27"/>
        <v>46564.926804531788</v>
      </c>
      <c r="M246" s="69">
        <f t="shared" si="24"/>
        <v>0</v>
      </c>
    </row>
    <row r="247" spans="6:13" x14ac:dyDescent="0.25">
      <c r="F247" s="57">
        <v>243</v>
      </c>
      <c r="G247" s="65">
        <f t="shared" si="25"/>
        <v>0</v>
      </c>
      <c r="H247" s="66">
        <f t="shared" si="23"/>
        <v>0</v>
      </c>
      <c r="I247" s="67" t="str">
        <f t="shared" si="21"/>
        <v>$0.00</v>
      </c>
      <c r="J247" s="73" t="str">
        <f t="shared" si="22"/>
        <v>$0.00</v>
      </c>
      <c r="K247" s="67">
        <f t="shared" si="26"/>
        <v>0</v>
      </c>
      <c r="L247" s="65">
        <f t="shared" si="27"/>
        <v>46564.926804531788</v>
      </c>
      <c r="M247" s="69">
        <f t="shared" si="24"/>
        <v>0</v>
      </c>
    </row>
    <row r="248" spans="6:13" x14ac:dyDescent="0.25">
      <c r="F248" s="57">
        <v>244</v>
      </c>
      <c r="G248" s="65">
        <f t="shared" si="25"/>
        <v>0</v>
      </c>
      <c r="H248" s="66">
        <f t="shared" si="23"/>
        <v>0</v>
      </c>
      <c r="I248" s="67" t="str">
        <f t="shared" si="21"/>
        <v>$0.00</v>
      </c>
      <c r="J248" s="73" t="str">
        <f t="shared" si="22"/>
        <v>$0.00</v>
      </c>
      <c r="K248" s="67">
        <f t="shared" si="26"/>
        <v>0</v>
      </c>
      <c r="L248" s="65">
        <f t="shared" si="27"/>
        <v>46564.926804531788</v>
      </c>
      <c r="M248" s="69">
        <f t="shared" si="24"/>
        <v>0</v>
      </c>
    </row>
    <row r="249" spans="6:13" x14ac:dyDescent="0.25">
      <c r="F249" s="57">
        <v>245</v>
      </c>
      <c r="G249" s="65">
        <f t="shared" si="25"/>
        <v>0</v>
      </c>
      <c r="H249" s="66">
        <f t="shared" si="23"/>
        <v>0</v>
      </c>
      <c r="I249" s="67" t="str">
        <f t="shared" si="21"/>
        <v>$0.00</v>
      </c>
      <c r="J249" s="73" t="str">
        <f t="shared" si="22"/>
        <v>$0.00</v>
      </c>
      <c r="K249" s="67">
        <f t="shared" si="26"/>
        <v>0</v>
      </c>
      <c r="L249" s="65">
        <f t="shared" si="27"/>
        <v>46564.926804531788</v>
      </c>
      <c r="M249" s="69">
        <f t="shared" si="24"/>
        <v>0</v>
      </c>
    </row>
    <row r="250" spans="6:13" x14ac:dyDescent="0.25">
      <c r="F250" s="57">
        <v>246</v>
      </c>
      <c r="G250" s="65">
        <f t="shared" si="25"/>
        <v>0</v>
      </c>
      <c r="H250" s="66">
        <f t="shared" si="23"/>
        <v>0</v>
      </c>
      <c r="I250" s="67" t="str">
        <f t="shared" si="21"/>
        <v>$0.00</v>
      </c>
      <c r="J250" s="73" t="str">
        <f t="shared" si="22"/>
        <v>$0.00</v>
      </c>
      <c r="K250" s="67">
        <f t="shared" si="26"/>
        <v>0</v>
      </c>
      <c r="L250" s="65">
        <f t="shared" si="27"/>
        <v>46564.926804531788</v>
      </c>
      <c r="M250" s="69">
        <f t="shared" si="24"/>
        <v>0</v>
      </c>
    </row>
    <row r="251" spans="6:13" x14ac:dyDescent="0.25">
      <c r="F251" s="57">
        <v>247</v>
      </c>
      <c r="G251" s="65">
        <f t="shared" si="25"/>
        <v>0</v>
      </c>
      <c r="H251" s="66">
        <f t="shared" si="23"/>
        <v>0</v>
      </c>
      <c r="I251" s="67" t="str">
        <f t="shared" si="21"/>
        <v>$0.00</v>
      </c>
      <c r="J251" s="73" t="str">
        <f t="shared" si="22"/>
        <v>$0.00</v>
      </c>
      <c r="K251" s="67">
        <f t="shared" si="26"/>
        <v>0</v>
      </c>
      <c r="L251" s="65">
        <f t="shared" si="27"/>
        <v>46564.926804531788</v>
      </c>
      <c r="M251" s="69">
        <f t="shared" si="24"/>
        <v>0</v>
      </c>
    </row>
    <row r="252" spans="6:13" x14ac:dyDescent="0.25">
      <c r="F252" s="57">
        <v>248</v>
      </c>
      <c r="G252" s="65">
        <f t="shared" si="25"/>
        <v>0</v>
      </c>
      <c r="H252" s="66">
        <f t="shared" si="23"/>
        <v>0</v>
      </c>
      <c r="I252" s="67" t="str">
        <f t="shared" si="21"/>
        <v>$0.00</v>
      </c>
      <c r="J252" s="73" t="str">
        <f t="shared" si="22"/>
        <v>$0.00</v>
      </c>
      <c r="K252" s="67">
        <f t="shared" si="26"/>
        <v>0</v>
      </c>
      <c r="L252" s="65">
        <f t="shared" si="27"/>
        <v>46564.926804531788</v>
      </c>
      <c r="M252" s="69">
        <f t="shared" si="24"/>
        <v>0</v>
      </c>
    </row>
    <row r="253" spans="6:13" x14ac:dyDescent="0.25">
      <c r="F253" s="57">
        <v>249</v>
      </c>
      <c r="G253" s="65">
        <f t="shared" si="25"/>
        <v>0</v>
      </c>
      <c r="H253" s="66">
        <f t="shared" si="23"/>
        <v>0</v>
      </c>
      <c r="I253" s="67" t="str">
        <f t="shared" si="21"/>
        <v>$0.00</v>
      </c>
      <c r="J253" s="73" t="str">
        <f t="shared" si="22"/>
        <v>$0.00</v>
      </c>
      <c r="K253" s="67">
        <f t="shared" si="26"/>
        <v>0</v>
      </c>
      <c r="L253" s="65">
        <f t="shared" si="27"/>
        <v>46564.926804531788</v>
      </c>
      <c r="M253" s="69">
        <f t="shared" si="24"/>
        <v>0</v>
      </c>
    </row>
    <row r="254" spans="6:13" x14ac:dyDescent="0.25">
      <c r="F254" s="57">
        <v>250</v>
      </c>
      <c r="G254" s="65">
        <f t="shared" si="25"/>
        <v>0</v>
      </c>
      <c r="H254" s="66">
        <f t="shared" si="23"/>
        <v>0</v>
      </c>
      <c r="I254" s="67" t="str">
        <f t="shared" si="21"/>
        <v>$0.00</v>
      </c>
      <c r="J254" s="73" t="str">
        <f t="shared" si="22"/>
        <v>$0.00</v>
      </c>
      <c r="K254" s="67">
        <f t="shared" si="26"/>
        <v>0</v>
      </c>
      <c r="L254" s="65">
        <f t="shared" si="27"/>
        <v>46564.926804531788</v>
      </c>
      <c r="M254" s="69">
        <f t="shared" si="24"/>
        <v>0</v>
      </c>
    </row>
    <row r="255" spans="6:13" x14ac:dyDescent="0.25">
      <c r="F255" s="57">
        <v>251</v>
      </c>
      <c r="G255" s="65">
        <f t="shared" si="25"/>
        <v>0</v>
      </c>
      <c r="H255" s="66">
        <f t="shared" si="23"/>
        <v>0</v>
      </c>
      <c r="I255" s="67" t="str">
        <f t="shared" si="21"/>
        <v>$0.00</v>
      </c>
      <c r="J255" s="73" t="str">
        <f t="shared" si="22"/>
        <v>$0.00</v>
      </c>
      <c r="K255" s="67">
        <f t="shared" si="26"/>
        <v>0</v>
      </c>
      <c r="L255" s="65">
        <f t="shared" si="27"/>
        <v>46564.926804531788</v>
      </c>
      <c r="M255" s="69">
        <f t="shared" si="24"/>
        <v>0</v>
      </c>
    </row>
    <row r="256" spans="6:13" x14ac:dyDescent="0.25">
      <c r="F256" s="57">
        <v>252</v>
      </c>
      <c r="G256" s="65">
        <f t="shared" si="25"/>
        <v>0</v>
      </c>
      <c r="H256" s="66">
        <f t="shared" si="23"/>
        <v>0</v>
      </c>
      <c r="I256" s="67" t="str">
        <f t="shared" si="21"/>
        <v>$0.00</v>
      </c>
      <c r="J256" s="73" t="str">
        <f t="shared" si="22"/>
        <v>$0.00</v>
      </c>
      <c r="K256" s="67">
        <f t="shared" si="26"/>
        <v>0</v>
      </c>
      <c r="L256" s="65">
        <f t="shared" si="27"/>
        <v>46564.926804531788</v>
      </c>
      <c r="M256" s="69">
        <f t="shared" si="24"/>
        <v>0</v>
      </c>
    </row>
    <row r="257" spans="6:13" x14ac:dyDescent="0.25">
      <c r="F257" s="57">
        <v>253</v>
      </c>
      <c r="G257" s="65">
        <f t="shared" si="25"/>
        <v>0</v>
      </c>
      <c r="H257" s="66">
        <f t="shared" si="23"/>
        <v>0</v>
      </c>
      <c r="I257" s="67" t="str">
        <f t="shared" si="21"/>
        <v>$0.00</v>
      </c>
      <c r="J257" s="73" t="str">
        <f t="shared" si="22"/>
        <v>$0.00</v>
      </c>
      <c r="K257" s="67">
        <f t="shared" si="26"/>
        <v>0</v>
      </c>
      <c r="L257" s="65">
        <f t="shared" si="27"/>
        <v>46564.926804531788</v>
      </c>
      <c r="M257" s="69">
        <f t="shared" si="24"/>
        <v>0</v>
      </c>
    </row>
    <row r="258" spans="6:13" x14ac:dyDescent="0.25">
      <c r="F258" s="57">
        <v>254</v>
      </c>
      <c r="G258" s="65">
        <f t="shared" si="25"/>
        <v>0</v>
      </c>
      <c r="H258" s="66">
        <f t="shared" si="23"/>
        <v>0</v>
      </c>
      <c r="I258" s="67" t="str">
        <f t="shared" si="21"/>
        <v>$0.00</v>
      </c>
      <c r="J258" s="73" t="str">
        <f t="shared" si="22"/>
        <v>$0.00</v>
      </c>
      <c r="K258" s="67">
        <f t="shared" si="26"/>
        <v>0</v>
      </c>
      <c r="L258" s="65">
        <f t="shared" si="27"/>
        <v>46564.926804531788</v>
      </c>
      <c r="M258" s="69">
        <f t="shared" si="24"/>
        <v>0</v>
      </c>
    </row>
    <row r="259" spans="6:13" x14ac:dyDescent="0.25">
      <c r="F259" s="57">
        <v>255</v>
      </c>
      <c r="G259" s="65">
        <f t="shared" si="25"/>
        <v>0</v>
      </c>
      <c r="H259" s="66">
        <f t="shared" si="23"/>
        <v>0</v>
      </c>
      <c r="I259" s="67" t="str">
        <f t="shared" si="21"/>
        <v>$0.00</v>
      </c>
      <c r="J259" s="73" t="str">
        <f t="shared" si="22"/>
        <v>$0.00</v>
      </c>
      <c r="K259" s="67">
        <f t="shared" si="26"/>
        <v>0</v>
      </c>
      <c r="L259" s="65">
        <f t="shared" si="27"/>
        <v>46564.926804531788</v>
      </c>
      <c r="M259" s="69">
        <f t="shared" si="24"/>
        <v>0</v>
      </c>
    </row>
    <row r="260" spans="6:13" x14ac:dyDescent="0.25">
      <c r="F260" s="57">
        <v>256</v>
      </c>
      <c r="G260" s="65">
        <f t="shared" si="25"/>
        <v>0</v>
      </c>
      <c r="H260" s="66">
        <f t="shared" si="23"/>
        <v>0</v>
      </c>
      <c r="I260" s="67" t="str">
        <f t="shared" si="21"/>
        <v>$0.00</v>
      </c>
      <c r="J260" s="73" t="str">
        <f t="shared" si="22"/>
        <v>$0.00</v>
      </c>
      <c r="K260" s="67">
        <f t="shared" si="26"/>
        <v>0</v>
      </c>
      <c r="L260" s="65">
        <f t="shared" si="27"/>
        <v>46564.926804531788</v>
      </c>
      <c r="M260" s="69">
        <f t="shared" si="24"/>
        <v>0</v>
      </c>
    </row>
    <row r="261" spans="6:13" x14ac:dyDescent="0.25">
      <c r="F261" s="57">
        <v>257</v>
      </c>
      <c r="G261" s="65">
        <f t="shared" si="25"/>
        <v>0</v>
      </c>
      <c r="H261" s="66">
        <f t="shared" si="23"/>
        <v>0</v>
      </c>
      <c r="I261" s="67" t="str">
        <f t="shared" ref="I261:I304" si="28">IFERROR(IF(-PPMT($B$235/12,F261,$B$233,$B$234)&gt;G261,G261,-PPMT($B$235/12,F261,$B$233,$B$234)),"$0.00")</f>
        <v>$0.00</v>
      </c>
      <c r="J261" s="73" t="str">
        <f t="shared" ref="J261:J304" si="29">IFERROR(-IPMT($B$235/12,F261,$B$233,$B$234),"$0.00")</f>
        <v>$0.00</v>
      </c>
      <c r="K261" s="67">
        <f t="shared" si="26"/>
        <v>0</v>
      </c>
      <c r="L261" s="65">
        <f t="shared" si="27"/>
        <v>46564.926804531788</v>
      </c>
      <c r="M261" s="69">
        <f t="shared" si="24"/>
        <v>0</v>
      </c>
    </row>
    <row r="262" spans="6:13" x14ac:dyDescent="0.25">
      <c r="F262" s="57">
        <v>258</v>
      </c>
      <c r="G262" s="65">
        <f t="shared" si="25"/>
        <v>0</v>
      </c>
      <c r="H262" s="66">
        <f t="shared" ref="H262:H304" si="30">IFERROR(IF(-PMT($B$235/12,$B$233,$B$234)&gt;G262,G262,-PMT($B$235/12,$B$233,$B$234)),0)</f>
        <v>0</v>
      </c>
      <c r="I262" s="67" t="str">
        <f t="shared" si="28"/>
        <v>$0.00</v>
      </c>
      <c r="J262" s="73" t="str">
        <f t="shared" si="29"/>
        <v>$0.00</v>
      </c>
      <c r="K262" s="67">
        <f t="shared" si="26"/>
        <v>0</v>
      </c>
      <c r="L262" s="65">
        <f t="shared" si="27"/>
        <v>46564.926804531788</v>
      </c>
      <c r="M262" s="69">
        <f t="shared" ref="M262:M304" si="31">IFERROR(I262/H262,0)</f>
        <v>0</v>
      </c>
    </row>
    <row r="263" spans="6:13" x14ac:dyDescent="0.25">
      <c r="F263" s="57">
        <v>259</v>
      </c>
      <c r="G263" s="65">
        <f t="shared" ref="G263:G304" si="32">IFERROR(IF(K262=0,0,K262),0)</f>
        <v>0</v>
      </c>
      <c r="H263" s="66">
        <f t="shared" si="30"/>
        <v>0</v>
      </c>
      <c r="I263" s="67" t="str">
        <f t="shared" si="28"/>
        <v>$0.00</v>
      </c>
      <c r="J263" s="73" t="str">
        <f t="shared" si="29"/>
        <v>$0.00</v>
      </c>
      <c r="K263" s="67">
        <f t="shared" ref="K263:K304" si="33">IFERROR(ROUND(G263-I263,2),"-")</f>
        <v>0</v>
      </c>
      <c r="L263" s="65">
        <f t="shared" ref="L263:L304" si="34">L262+H263</f>
        <v>46564.926804531788</v>
      </c>
      <c r="M263" s="69">
        <f t="shared" si="31"/>
        <v>0</v>
      </c>
    </row>
    <row r="264" spans="6:13" x14ac:dyDescent="0.25">
      <c r="F264" s="57">
        <v>260</v>
      </c>
      <c r="G264" s="65">
        <f t="shared" si="32"/>
        <v>0</v>
      </c>
      <c r="H264" s="66">
        <f t="shared" si="30"/>
        <v>0</v>
      </c>
      <c r="I264" s="67" t="str">
        <f t="shared" si="28"/>
        <v>$0.00</v>
      </c>
      <c r="J264" s="73" t="str">
        <f t="shared" si="29"/>
        <v>$0.00</v>
      </c>
      <c r="K264" s="67">
        <f t="shared" si="33"/>
        <v>0</v>
      </c>
      <c r="L264" s="65">
        <f t="shared" si="34"/>
        <v>46564.926804531788</v>
      </c>
      <c r="M264" s="69">
        <f t="shared" si="31"/>
        <v>0</v>
      </c>
    </row>
    <row r="265" spans="6:13" x14ac:dyDescent="0.25">
      <c r="F265" s="57">
        <v>261</v>
      </c>
      <c r="G265" s="65">
        <f t="shared" si="32"/>
        <v>0</v>
      </c>
      <c r="H265" s="66">
        <f t="shared" si="30"/>
        <v>0</v>
      </c>
      <c r="I265" s="67" t="str">
        <f t="shared" si="28"/>
        <v>$0.00</v>
      </c>
      <c r="J265" s="73" t="str">
        <f t="shared" si="29"/>
        <v>$0.00</v>
      </c>
      <c r="K265" s="67">
        <f t="shared" si="33"/>
        <v>0</v>
      </c>
      <c r="L265" s="65">
        <f t="shared" si="34"/>
        <v>46564.926804531788</v>
      </c>
      <c r="M265" s="69">
        <f t="shared" si="31"/>
        <v>0</v>
      </c>
    </row>
    <row r="266" spans="6:13" x14ac:dyDescent="0.25">
      <c r="F266" s="57">
        <v>262</v>
      </c>
      <c r="G266" s="65">
        <f t="shared" si="32"/>
        <v>0</v>
      </c>
      <c r="H266" s="66">
        <f t="shared" si="30"/>
        <v>0</v>
      </c>
      <c r="I266" s="67" t="str">
        <f t="shared" si="28"/>
        <v>$0.00</v>
      </c>
      <c r="J266" s="73" t="str">
        <f t="shared" si="29"/>
        <v>$0.00</v>
      </c>
      <c r="K266" s="67">
        <f t="shared" si="33"/>
        <v>0</v>
      </c>
      <c r="L266" s="65">
        <f t="shared" si="34"/>
        <v>46564.926804531788</v>
      </c>
      <c r="M266" s="69">
        <f t="shared" si="31"/>
        <v>0</v>
      </c>
    </row>
    <row r="267" spans="6:13" x14ac:dyDescent="0.25">
      <c r="F267" s="57">
        <v>263</v>
      </c>
      <c r="G267" s="65">
        <f t="shared" si="32"/>
        <v>0</v>
      </c>
      <c r="H267" s="66">
        <f t="shared" si="30"/>
        <v>0</v>
      </c>
      <c r="I267" s="67" t="str">
        <f t="shared" si="28"/>
        <v>$0.00</v>
      </c>
      <c r="J267" s="73" t="str">
        <f t="shared" si="29"/>
        <v>$0.00</v>
      </c>
      <c r="K267" s="67">
        <f t="shared" si="33"/>
        <v>0</v>
      </c>
      <c r="L267" s="65">
        <f t="shared" si="34"/>
        <v>46564.926804531788</v>
      </c>
      <c r="M267" s="69">
        <f t="shared" si="31"/>
        <v>0</v>
      </c>
    </row>
    <row r="268" spans="6:13" x14ac:dyDescent="0.25">
      <c r="F268" s="57">
        <v>264</v>
      </c>
      <c r="G268" s="65">
        <f t="shared" si="32"/>
        <v>0</v>
      </c>
      <c r="H268" s="66">
        <f t="shared" si="30"/>
        <v>0</v>
      </c>
      <c r="I268" s="67" t="str">
        <f t="shared" si="28"/>
        <v>$0.00</v>
      </c>
      <c r="J268" s="73" t="str">
        <f t="shared" si="29"/>
        <v>$0.00</v>
      </c>
      <c r="K268" s="67">
        <f t="shared" si="33"/>
        <v>0</v>
      </c>
      <c r="L268" s="65">
        <f t="shared" si="34"/>
        <v>46564.926804531788</v>
      </c>
      <c r="M268" s="69">
        <f t="shared" si="31"/>
        <v>0</v>
      </c>
    </row>
    <row r="269" spans="6:13" x14ac:dyDescent="0.25">
      <c r="F269" s="57">
        <v>265</v>
      </c>
      <c r="G269" s="65">
        <f t="shared" si="32"/>
        <v>0</v>
      </c>
      <c r="H269" s="66">
        <f t="shared" si="30"/>
        <v>0</v>
      </c>
      <c r="I269" s="67" t="str">
        <f t="shared" si="28"/>
        <v>$0.00</v>
      </c>
      <c r="J269" s="73" t="str">
        <f t="shared" si="29"/>
        <v>$0.00</v>
      </c>
      <c r="K269" s="67">
        <f t="shared" si="33"/>
        <v>0</v>
      </c>
      <c r="L269" s="65">
        <f t="shared" si="34"/>
        <v>46564.926804531788</v>
      </c>
      <c r="M269" s="69">
        <f t="shared" si="31"/>
        <v>0</v>
      </c>
    </row>
    <row r="270" spans="6:13" x14ac:dyDescent="0.25">
      <c r="F270" s="57">
        <v>266</v>
      </c>
      <c r="G270" s="65">
        <f t="shared" si="32"/>
        <v>0</v>
      </c>
      <c r="H270" s="66">
        <f t="shared" si="30"/>
        <v>0</v>
      </c>
      <c r="I270" s="67" t="str">
        <f t="shared" si="28"/>
        <v>$0.00</v>
      </c>
      <c r="J270" s="73" t="str">
        <f t="shared" si="29"/>
        <v>$0.00</v>
      </c>
      <c r="K270" s="67">
        <f t="shared" si="33"/>
        <v>0</v>
      </c>
      <c r="L270" s="65">
        <f t="shared" si="34"/>
        <v>46564.926804531788</v>
      </c>
      <c r="M270" s="69">
        <f t="shared" si="31"/>
        <v>0</v>
      </c>
    </row>
    <row r="271" spans="6:13" x14ac:dyDescent="0.25">
      <c r="F271" s="57">
        <v>267</v>
      </c>
      <c r="G271" s="65">
        <f t="shared" si="32"/>
        <v>0</v>
      </c>
      <c r="H271" s="66">
        <f t="shared" si="30"/>
        <v>0</v>
      </c>
      <c r="I271" s="67" t="str">
        <f t="shared" si="28"/>
        <v>$0.00</v>
      </c>
      <c r="J271" s="73" t="str">
        <f t="shared" si="29"/>
        <v>$0.00</v>
      </c>
      <c r="K271" s="67">
        <f t="shared" si="33"/>
        <v>0</v>
      </c>
      <c r="L271" s="65">
        <f t="shared" si="34"/>
        <v>46564.926804531788</v>
      </c>
      <c r="M271" s="69">
        <f t="shared" si="31"/>
        <v>0</v>
      </c>
    </row>
    <row r="272" spans="6:13" x14ac:dyDescent="0.25">
      <c r="F272" s="57">
        <v>268</v>
      </c>
      <c r="G272" s="65">
        <f t="shared" si="32"/>
        <v>0</v>
      </c>
      <c r="H272" s="66">
        <f t="shared" si="30"/>
        <v>0</v>
      </c>
      <c r="I272" s="67" t="str">
        <f t="shared" si="28"/>
        <v>$0.00</v>
      </c>
      <c r="J272" s="73" t="str">
        <f t="shared" si="29"/>
        <v>$0.00</v>
      </c>
      <c r="K272" s="67">
        <f t="shared" si="33"/>
        <v>0</v>
      </c>
      <c r="L272" s="65">
        <f t="shared" si="34"/>
        <v>46564.926804531788</v>
      </c>
      <c r="M272" s="69">
        <f t="shared" si="31"/>
        <v>0</v>
      </c>
    </row>
    <row r="273" spans="6:13" x14ac:dyDescent="0.25">
      <c r="F273" s="57">
        <v>269</v>
      </c>
      <c r="G273" s="65">
        <f t="shared" si="32"/>
        <v>0</v>
      </c>
      <c r="H273" s="66">
        <f t="shared" si="30"/>
        <v>0</v>
      </c>
      <c r="I273" s="67" t="str">
        <f t="shared" si="28"/>
        <v>$0.00</v>
      </c>
      <c r="J273" s="73" t="str">
        <f t="shared" si="29"/>
        <v>$0.00</v>
      </c>
      <c r="K273" s="67">
        <f t="shared" si="33"/>
        <v>0</v>
      </c>
      <c r="L273" s="65">
        <f t="shared" si="34"/>
        <v>46564.926804531788</v>
      </c>
      <c r="M273" s="69">
        <f t="shared" si="31"/>
        <v>0</v>
      </c>
    </row>
    <row r="274" spans="6:13" x14ac:dyDescent="0.25">
      <c r="F274" s="57">
        <v>270</v>
      </c>
      <c r="G274" s="65">
        <f t="shared" si="32"/>
        <v>0</v>
      </c>
      <c r="H274" s="66">
        <f t="shared" si="30"/>
        <v>0</v>
      </c>
      <c r="I274" s="67" t="str">
        <f t="shared" si="28"/>
        <v>$0.00</v>
      </c>
      <c r="J274" s="73" t="str">
        <f t="shared" si="29"/>
        <v>$0.00</v>
      </c>
      <c r="K274" s="67">
        <f t="shared" si="33"/>
        <v>0</v>
      </c>
      <c r="L274" s="65">
        <f t="shared" si="34"/>
        <v>46564.926804531788</v>
      </c>
      <c r="M274" s="69">
        <f t="shared" si="31"/>
        <v>0</v>
      </c>
    </row>
    <row r="275" spans="6:13" x14ac:dyDescent="0.25">
      <c r="F275" s="57">
        <v>271</v>
      </c>
      <c r="G275" s="65">
        <f t="shared" si="32"/>
        <v>0</v>
      </c>
      <c r="H275" s="66">
        <f t="shared" si="30"/>
        <v>0</v>
      </c>
      <c r="I275" s="67" t="str">
        <f t="shared" si="28"/>
        <v>$0.00</v>
      </c>
      <c r="J275" s="73" t="str">
        <f t="shared" si="29"/>
        <v>$0.00</v>
      </c>
      <c r="K275" s="67">
        <f t="shared" si="33"/>
        <v>0</v>
      </c>
      <c r="L275" s="65">
        <f t="shared" si="34"/>
        <v>46564.926804531788</v>
      </c>
      <c r="M275" s="69">
        <f t="shared" si="31"/>
        <v>0</v>
      </c>
    </row>
    <row r="276" spans="6:13" x14ac:dyDescent="0.25">
      <c r="F276" s="57">
        <v>272</v>
      </c>
      <c r="G276" s="65">
        <f t="shared" si="32"/>
        <v>0</v>
      </c>
      <c r="H276" s="66">
        <f t="shared" si="30"/>
        <v>0</v>
      </c>
      <c r="I276" s="67" t="str">
        <f t="shared" si="28"/>
        <v>$0.00</v>
      </c>
      <c r="J276" s="73" t="str">
        <f t="shared" si="29"/>
        <v>$0.00</v>
      </c>
      <c r="K276" s="67">
        <f t="shared" si="33"/>
        <v>0</v>
      </c>
      <c r="L276" s="65">
        <f t="shared" si="34"/>
        <v>46564.926804531788</v>
      </c>
      <c r="M276" s="69">
        <f t="shared" si="31"/>
        <v>0</v>
      </c>
    </row>
    <row r="277" spans="6:13" x14ac:dyDescent="0.25">
      <c r="F277" s="57">
        <v>273</v>
      </c>
      <c r="G277" s="65">
        <f t="shared" si="32"/>
        <v>0</v>
      </c>
      <c r="H277" s="66">
        <f t="shared" si="30"/>
        <v>0</v>
      </c>
      <c r="I277" s="67" t="str">
        <f t="shared" si="28"/>
        <v>$0.00</v>
      </c>
      <c r="J277" s="73" t="str">
        <f t="shared" si="29"/>
        <v>$0.00</v>
      </c>
      <c r="K277" s="67">
        <f t="shared" si="33"/>
        <v>0</v>
      </c>
      <c r="L277" s="65">
        <f t="shared" si="34"/>
        <v>46564.926804531788</v>
      </c>
      <c r="M277" s="69">
        <f t="shared" si="31"/>
        <v>0</v>
      </c>
    </row>
    <row r="278" spans="6:13" x14ac:dyDescent="0.25">
      <c r="F278" s="57">
        <v>274</v>
      </c>
      <c r="G278" s="65">
        <f t="shared" si="32"/>
        <v>0</v>
      </c>
      <c r="H278" s="66">
        <f t="shared" si="30"/>
        <v>0</v>
      </c>
      <c r="I278" s="67" t="str">
        <f t="shared" si="28"/>
        <v>$0.00</v>
      </c>
      <c r="J278" s="73" t="str">
        <f t="shared" si="29"/>
        <v>$0.00</v>
      </c>
      <c r="K278" s="67">
        <f t="shared" si="33"/>
        <v>0</v>
      </c>
      <c r="L278" s="65">
        <f t="shared" si="34"/>
        <v>46564.926804531788</v>
      </c>
      <c r="M278" s="69">
        <f t="shared" si="31"/>
        <v>0</v>
      </c>
    </row>
    <row r="279" spans="6:13" x14ac:dyDescent="0.25">
      <c r="F279" s="57">
        <v>275</v>
      </c>
      <c r="G279" s="65">
        <f t="shared" si="32"/>
        <v>0</v>
      </c>
      <c r="H279" s="66">
        <f t="shared" si="30"/>
        <v>0</v>
      </c>
      <c r="I279" s="67" t="str">
        <f t="shared" si="28"/>
        <v>$0.00</v>
      </c>
      <c r="J279" s="73" t="str">
        <f t="shared" si="29"/>
        <v>$0.00</v>
      </c>
      <c r="K279" s="67">
        <f t="shared" si="33"/>
        <v>0</v>
      </c>
      <c r="L279" s="65">
        <f t="shared" si="34"/>
        <v>46564.926804531788</v>
      </c>
      <c r="M279" s="69">
        <f t="shared" si="31"/>
        <v>0</v>
      </c>
    </row>
    <row r="280" spans="6:13" x14ac:dyDescent="0.25">
      <c r="F280" s="57">
        <v>276</v>
      </c>
      <c r="G280" s="65">
        <f t="shared" si="32"/>
        <v>0</v>
      </c>
      <c r="H280" s="66">
        <f t="shared" si="30"/>
        <v>0</v>
      </c>
      <c r="I280" s="67" t="str">
        <f t="shared" si="28"/>
        <v>$0.00</v>
      </c>
      <c r="J280" s="73" t="str">
        <f t="shared" si="29"/>
        <v>$0.00</v>
      </c>
      <c r="K280" s="67">
        <f t="shared" si="33"/>
        <v>0</v>
      </c>
      <c r="L280" s="65">
        <f t="shared" si="34"/>
        <v>46564.926804531788</v>
      </c>
      <c r="M280" s="69">
        <f t="shared" si="31"/>
        <v>0</v>
      </c>
    </row>
    <row r="281" spans="6:13" x14ac:dyDescent="0.25">
      <c r="F281" s="57">
        <v>277</v>
      </c>
      <c r="G281" s="65">
        <f t="shared" si="32"/>
        <v>0</v>
      </c>
      <c r="H281" s="66">
        <f t="shared" si="30"/>
        <v>0</v>
      </c>
      <c r="I281" s="67" t="str">
        <f t="shared" si="28"/>
        <v>$0.00</v>
      </c>
      <c r="J281" s="73" t="str">
        <f t="shared" si="29"/>
        <v>$0.00</v>
      </c>
      <c r="K281" s="67">
        <f t="shared" si="33"/>
        <v>0</v>
      </c>
      <c r="L281" s="65">
        <f t="shared" si="34"/>
        <v>46564.926804531788</v>
      </c>
      <c r="M281" s="69">
        <f t="shared" si="31"/>
        <v>0</v>
      </c>
    </row>
    <row r="282" spans="6:13" x14ac:dyDescent="0.25">
      <c r="F282" s="57">
        <v>278</v>
      </c>
      <c r="G282" s="65">
        <f t="shared" si="32"/>
        <v>0</v>
      </c>
      <c r="H282" s="66">
        <f t="shared" si="30"/>
        <v>0</v>
      </c>
      <c r="I282" s="67" t="str">
        <f t="shared" si="28"/>
        <v>$0.00</v>
      </c>
      <c r="J282" s="73" t="str">
        <f t="shared" si="29"/>
        <v>$0.00</v>
      </c>
      <c r="K282" s="67">
        <f t="shared" si="33"/>
        <v>0</v>
      </c>
      <c r="L282" s="65">
        <f t="shared" si="34"/>
        <v>46564.926804531788</v>
      </c>
      <c r="M282" s="69">
        <f t="shared" si="31"/>
        <v>0</v>
      </c>
    </row>
    <row r="283" spans="6:13" x14ac:dyDescent="0.25">
      <c r="F283" s="57">
        <v>279</v>
      </c>
      <c r="G283" s="65">
        <f t="shared" si="32"/>
        <v>0</v>
      </c>
      <c r="H283" s="66">
        <f t="shared" si="30"/>
        <v>0</v>
      </c>
      <c r="I283" s="67" t="str">
        <f t="shared" si="28"/>
        <v>$0.00</v>
      </c>
      <c r="J283" s="73" t="str">
        <f t="shared" si="29"/>
        <v>$0.00</v>
      </c>
      <c r="K283" s="67">
        <f t="shared" si="33"/>
        <v>0</v>
      </c>
      <c r="L283" s="65">
        <f t="shared" si="34"/>
        <v>46564.926804531788</v>
      </c>
      <c r="M283" s="69">
        <f t="shared" si="31"/>
        <v>0</v>
      </c>
    </row>
    <row r="284" spans="6:13" x14ac:dyDescent="0.25">
      <c r="F284" s="57">
        <v>280</v>
      </c>
      <c r="G284" s="65">
        <f t="shared" si="32"/>
        <v>0</v>
      </c>
      <c r="H284" s="66">
        <f t="shared" si="30"/>
        <v>0</v>
      </c>
      <c r="I284" s="67" t="str">
        <f t="shared" si="28"/>
        <v>$0.00</v>
      </c>
      <c r="J284" s="73" t="str">
        <f t="shared" si="29"/>
        <v>$0.00</v>
      </c>
      <c r="K284" s="67">
        <f t="shared" si="33"/>
        <v>0</v>
      </c>
      <c r="L284" s="65">
        <f t="shared" si="34"/>
        <v>46564.926804531788</v>
      </c>
      <c r="M284" s="69">
        <f t="shared" si="31"/>
        <v>0</v>
      </c>
    </row>
    <row r="285" spans="6:13" x14ac:dyDescent="0.25">
      <c r="F285" s="57">
        <v>281</v>
      </c>
      <c r="G285" s="65">
        <f t="shared" si="32"/>
        <v>0</v>
      </c>
      <c r="H285" s="66">
        <f t="shared" si="30"/>
        <v>0</v>
      </c>
      <c r="I285" s="67" t="str">
        <f t="shared" si="28"/>
        <v>$0.00</v>
      </c>
      <c r="J285" s="73" t="str">
        <f t="shared" si="29"/>
        <v>$0.00</v>
      </c>
      <c r="K285" s="67">
        <f t="shared" si="33"/>
        <v>0</v>
      </c>
      <c r="L285" s="65">
        <f t="shared" si="34"/>
        <v>46564.926804531788</v>
      </c>
      <c r="M285" s="69">
        <f t="shared" si="31"/>
        <v>0</v>
      </c>
    </row>
    <row r="286" spans="6:13" x14ac:dyDescent="0.25">
      <c r="F286" s="57">
        <v>282</v>
      </c>
      <c r="G286" s="65">
        <f t="shared" si="32"/>
        <v>0</v>
      </c>
      <c r="H286" s="66">
        <f t="shared" si="30"/>
        <v>0</v>
      </c>
      <c r="I286" s="67" t="str">
        <f t="shared" si="28"/>
        <v>$0.00</v>
      </c>
      <c r="J286" s="73" t="str">
        <f t="shared" si="29"/>
        <v>$0.00</v>
      </c>
      <c r="K286" s="67">
        <f t="shared" si="33"/>
        <v>0</v>
      </c>
      <c r="L286" s="65">
        <f t="shared" si="34"/>
        <v>46564.926804531788</v>
      </c>
      <c r="M286" s="69">
        <f t="shared" si="31"/>
        <v>0</v>
      </c>
    </row>
    <row r="287" spans="6:13" x14ac:dyDescent="0.25">
      <c r="F287" s="57">
        <v>283</v>
      </c>
      <c r="G287" s="65">
        <f t="shared" si="32"/>
        <v>0</v>
      </c>
      <c r="H287" s="66">
        <f t="shared" si="30"/>
        <v>0</v>
      </c>
      <c r="I287" s="67" t="str">
        <f t="shared" si="28"/>
        <v>$0.00</v>
      </c>
      <c r="J287" s="73" t="str">
        <f t="shared" si="29"/>
        <v>$0.00</v>
      </c>
      <c r="K287" s="67">
        <f t="shared" si="33"/>
        <v>0</v>
      </c>
      <c r="L287" s="65">
        <f t="shared" si="34"/>
        <v>46564.926804531788</v>
      </c>
      <c r="M287" s="69">
        <f t="shared" si="31"/>
        <v>0</v>
      </c>
    </row>
    <row r="288" spans="6:13" x14ac:dyDescent="0.25">
      <c r="F288" s="57">
        <v>284</v>
      </c>
      <c r="G288" s="65">
        <f t="shared" si="32"/>
        <v>0</v>
      </c>
      <c r="H288" s="66">
        <f t="shared" si="30"/>
        <v>0</v>
      </c>
      <c r="I288" s="67" t="str">
        <f t="shared" si="28"/>
        <v>$0.00</v>
      </c>
      <c r="J288" s="73" t="str">
        <f t="shared" si="29"/>
        <v>$0.00</v>
      </c>
      <c r="K288" s="67">
        <f t="shared" si="33"/>
        <v>0</v>
      </c>
      <c r="L288" s="65">
        <f t="shared" si="34"/>
        <v>46564.926804531788</v>
      </c>
      <c r="M288" s="69">
        <f t="shared" si="31"/>
        <v>0</v>
      </c>
    </row>
    <row r="289" spans="6:13" x14ac:dyDescent="0.25">
      <c r="F289" s="57">
        <v>285</v>
      </c>
      <c r="G289" s="65">
        <f t="shared" si="32"/>
        <v>0</v>
      </c>
      <c r="H289" s="66">
        <f t="shared" si="30"/>
        <v>0</v>
      </c>
      <c r="I289" s="67" t="str">
        <f t="shared" si="28"/>
        <v>$0.00</v>
      </c>
      <c r="J289" s="73" t="str">
        <f t="shared" si="29"/>
        <v>$0.00</v>
      </c>
      <c r="K289" s="67">
        <f t="shared" si="33"/>
        <v>0</v>
      </c>
      <c r="L289" s="65">
        <f t="shared" si="34"/>
        <v>46564.926804531788</v>
      </c>
      <c r="M289" s="69">
        <f t="shared" si="31"/>
        <v>0</v>
      </c>
    </row>
    <row r="290" spans="6:13" x14ac:dyDescent="0.25">
      <c r="F290" s="57">
        <v>286</v>
      </c>
      <c r="G290" s="65">
        <f t="shared" si="32"/>
        <v>0</v>
      </c>
      <c r="H290" s="66">
        <f t="shared" si="30"/>
        <v>0</v>
      </c>
      <c r="I290" s="67" t="str">
        <f t="shared" si="28"/>
        <v>$0.00</v>
      </c>
      <c r="J290" s="73" t="str">
        <f t="shared" si="29"/>
        <v>$0.00</v>
      </c>
      <c r="K290" s="67">
        <f t="shared" si="33"/>
        <v>0</v>
      </c>
      <c r="L290" s="65">
        <f t="shared" si="34"/>
        <v>46564.926804531788</v>
      </c>
      <c r="M290" s="69">
        <f t="shared" si="31"/>
        <v>0</v>
      </c>
    </row>
    <row r="291" spans="6:13" x14ac:dyDescent="0.25">
      <c r="F291" s="57">
        <v>287</v>
      </c>
      <c r="G291" s="65">
        <f t="shared" si="32"/>
        <v>0</v>
      </c>
      <c r="H291" s="66">
        <f t="shared" si="30"/>
        <v>0</v>
      </c>
      <c r="I291" s="67" t="str">
        <f t="shared" si="28"/>
        <v>$0.00</v>
      </c>
      <c r="J291" s="73" t="str">
        <f t="shared" si="29"/>
        <v>$0.00</v>
      </c>
      <c r="K291" s="67">
        <f t="shared" si="33"/>
        <v>0</v>
      </c>
      <c r="L291" s="65">
        <f t="shared" si="34"/>
        <v>46564.926804531788</v>
      </c>
      <c r="M291" s="69">
        <f t="shared" si="31"/>
        <v>0</v>
      </c>
    </row>
    <row r="292" spans="6:13" x14ac:dyDescent="0.25">
      <c r="F292" s="57">
        <v>288</v>
      </c>
      <c r="G292" s="65">
        <f t="shared" si="32"/>
        <v>0</v>
      </c>
      <c r="H292" s="66">
        <f t="shared" si="30"/>
        <v>0</v>
      </c>
      <c r="I292" s="67" t="str">
        <f t="shared" si="28"/>
        <v>$0.00</v>
      </c>
      <c r="J292" s="73" t="str">
        <f t="shared" si="29"/>
        <v>$0.00</v>
      </c>
      <c r="K292" s="67">
        <f t="shared" si="33"/>
        <v>0</v>
      </c>
      <c r="L292" s="65">
        <f t="shared" si="34"/>
        <v>46564.926804531788</v>
      </c>
      <c r="M292" s="69">
        <f t="shared" si="31"/>
        <v>0</v>
      </c>
    </row>
    <row r="293" spans="6:13" x14ac:dyDescent="0.25">
      <c r="F293" s="57">
        <v>289</v>
      </c>
      <c r="G293" s="65">
        <f t="shared" si="32"/>
        <v>0</v>
      </c>
      <c r="H293" s="66">
        <f t="shared" si="30"/>
        <v>0</v>
      </c>
      <c r="I293" s="67" t="str">
        <f t="shared" si="28"/>
        <v>$0.00</v>
      </c>
      <c r="J293" s="73" t="str">
        <f t="shared" si="29"/>
        <v>$0.00</v>
      </c>
      <c r="K293" s="67">
        <f t="shared" si="33"/>
        <v>0</v>
      </c>
      <c r="L293" s="65">
        <f t="shared" si="34"/>
        <v>46564.926804531788</v>
      </c>
      <c r="M293" s="69">
        <f t="shared" si="31"/>
        <v>0</v>
      </c>
    </row>
    <row r="294" spans="6:13" x14ac:dyDescent="0.25">
      <c r="F294" s="57">
        <v>290</v>
      </c>
      <c r="G294" s="65">
        <f t="shared" si="32"/>
        <v>0</v>
      </c>
      <c r="H294" s="66">
        <f t="shared" si="30"/>
        <v>0</v>
      </c>
      <c r="I294" s="67" t="str">
        <f t="shared" si="28"/>
        <v>$0.00</v>
      </c>
      <c r="J294" s="73" t="str">
        <f t="shared" si="29"/>
        <v>$0.00</v>
      </c>
      <c r="K294" s="67">
        <f t="shared" si="33"/>
        <v>0</v>
      </c>
      <c r="L294" s="65">
        <f t="shared" si="34"/>
        <v>46564.926804531788</v>
      </c>
      <c r="M294" s="69">
        <f t="shared" si="31"/>
        <v>0</v>
      </c>
    </row>
    <row r="295" spans="6:13" x14ac:dyDescent="0.25">
      <c r="F295" s="57">
        <v>291</v>
      </c>
      <c r="G295" s="65">
        <f t="shared" si="32"/>
        <v>0</v>
      </c>
      <c r="H295" s="66">
        <f t="shared" si="30"/>
        <v>0</v>
      </c>
      <c r="I295" s="67" t="str">
        <f t="shared" si="28"/>
        <v>$0.00</v>
      </c>
      <c r="J295" s="73" t="str">
        <f t="shared" si="29"/>
        <v>$0.00</v>
      </c>
      <c r="K295" s="67">
        <f t="shared" si="33"/>
        <v>0</v>
      </c>
      <c r="L295" s="65">
        <f t="shared" si="34"/>
        <v>46564.926804531788</v>
      </c>
      <c r="M295" s="69">
        <f t="shared" si="31"/>
        <v>0</v>
      </c>
    </row>
    <row r="296" spans="6:13" x14ac:dyDescent="0.25">
      <c r="F296" s="57">
        <v>292</v>
      </c>
      <c r="G296" s="65">
        <f t="shared" si="32"/>
        <v>0</v>
      </c>
      <c r="H296" s="66">
        <f t="shared" si="30"/>
        <v>0</v>
      </c>
      <c r="I296" s="67" t="str">
        <f t="shared" si="28"/>
        <v>$0.00</v>
      </c>
      <c r="J296" s="73" t="str">
        <f t="shared" si="29"/>
        <v>$0.00</v>
      </c>
      <c r="K296" s="67">
        <f t="shared" si="33"/>
        <v>0</v>
      </c>
      <c r="L296" s="65">
        <f t="shared" si="34"/>
        <v>46564.926804531788</v>
      </c>
      <c r="M296" s="69">
        <f t="shared" si="31"/>
        <v>0</v>
      </c>
    </row>
    <row r="297" spans="6:13" x14ac:dyDescent="0.25">
      <c r="F297" s="57">
        <v>293</v>
      </c>
      <c r="G297" s="65">
        <f t="shared" si="32"/>
        <v>0</v>
      </c>
      <c r="H297" s="66">
        <f t="shared" si="30"/>
        <v>0</v>
      </c>
      <c r="I297" s="67" t="str">
        <f t="shared" si="28"/>
        <v>$0.00</v>
      </c>
      <c r="J297" s="73" t="str">
        <f t="shared" si="29"/>
        <v>$0.00</v>
      </c>
      <c r="K297" s="67">
        <f t="shared" si="33"/>
        <v>0</v>
      </c>
      <c r="L297" s="65">
        <f t="shared" si="34"/>
        <v>46564.926804531788</v>
      </c>
      <c r="M297" s="69">
        <f t="shared" si="31"/>
        <v>0</v>
      </c>
    </row>
    <row r="298" spans="6:13" x14ac:dyDescent="0.25">
      <c r="F298" s="57">
        <v>294</v>
      </c>
      <c r="G298" s="65">
        <f t="shared" si="32"/>
        <v>0</v>
      </c>
      <c r="H298" s="66">
        <f t="shared" si="30"/>
        <v>0</v>
      </c>
      <c r="I298" s="67" t="str">
        <f t="shared" si="28"/>
        <v>$0.00</v>
      </c>
      <c r="J298" s="73" t="str">
        <f t="shared" si="29"/>
        <v>$0.00</v>
      </c>
      <c r="K298" s="67">
        <f t="shared" si="33"/>
        <v>0</v>
      </c>
      <c r="L298" s="65">
        <f t="shared" si="34"/>
        <v>46564.926804531788</v>
      </c>
      <c r="M298" s="69">
        <f t="shared" si="31"/>
        <v>0</v>
      </c>
    </row>
    <row r="299" spans="6:13" x14ac:dyDescent="0.25">
      <c r="F299" s="57">
        <v>295</v>
      </c>
      <c r="G299" s="65">
        <f t="shared" si="32"/>
        <v>0</v>
      </c>
      <c r="H299" s="66">
        <f t="shared" si="30"/>
        <v>0</v>
      </c>
      <c r="I299" s="67" t="str">
        <f t="shared" si="28"/>
        <v>$0.00</v>
      </c>
      <c r="J299" s="73" t="str">
        <f t="shared" si="29"/>
        <v>$0.00</v>
      </c>
      <c r="K299" s="67">
        <f t="shared" si="33"/>
        <v>0</v>
      </c>
      <c r="L299" s="65">
        <f t="shared" si="34"/>
        <v>46564.926804531788</v>
      </c>
      <c r="M299" s="69">
        <f t="shared" si="31"/>
        <v>0</v>
      </c>
    </row>
    <row r="300" spans="6:13" x14ac:dyDescent="0.25">
      <c r="F300" s="57">
        <v>296</v>
      </c>
      <c r="G300" s="65">
        <f t="shared" si="32"/>
        <v>0</v>
      </c>
      <c r="H300" s="66">
        <f t="shared" si="30"/>
        <v>0</v>
      </c>
      <c r="I300" s="67" t="str">
        <f t="shared" si="28"/>
        <v>$0.00</v>
      </c>
      <c r="J300" s="73" t="str">
        <f t="shared" si="29"/>
        <v>$0.00</v>
      </c>
      <c r="K300" s="67">
        <f t="shared" si="33"/>
        <v>0</v>
      </c>
      <c r="L300" s="65">
        <f t="shared" si="34"/>
        <v>46564.926804531788</v>
      </c>
      <c r="M300" s="69">
        <f t="shared" si="31"/>
        <v>0</v>
      </c>
    </row>
    <row r="301" spans="6:13" x14ac:dyDescent="0.25">
      <c r="F301" s="57">
        <v>297</v>
      </c>
      <c r="G301" s="65">
        <f t="shared" si="32"/>
        <v>0</v>
      </c>
      <c r="H301" s="66">
        <f t="shared" si="30"/>
        <v>0</v>
      </c>
      <c r="I301" s="67" t="str">
        <f t="shared" si="28"/>
        <v>$0.00</v>
      </c>
      <c r="J301" s="73" t="str">
        <f t="shared" si="29"/>
        <v>$0.00</v>
      </c>
      <c r="K301" s="67">
        <f t="shared" si="33"/>
        <v>0</v>
      </c>
      <c r="L301" s="65">
        <f t="shared" si="34"/>
        <v>46564.926804531788</v>
      </c>
      <c r="M301" s="69">
        <f t="shared" si="31"/>
        <v>0</v>
      </c>
    </row>
    <row r="302" spans="6:13" x14ac:dyDescent="0.25">
      <c r="F302" s="57">
        <v>298</v>
      </c>
      <c r="G302" s="65">
        <f t="shared" si="32"/>
        <v>0</v>
      </c>
      <c r="H302" s="66">
        <f t="shared" si="30"/>
        <v>0</v>
      </c>
      <c r="I302" s="67" t="str">
        <f t="shared" si="28"/>
        <v>$0.00</v>
      </c>
      <c r="J302" s="73" t="str">
        <f t="shared" si="29"/>
        <v>$0.00</v>
      </c>
      <c r="K302" s="67">
        <f t="shared" si="33"/>
        <v>0</v>
      </c>
      <c r="L302" s="65">
        <f t="shared" si="34"/>
        <v>46564.926804531788</v>
      </c>
      <c r="M302" s="69">
        <f t="shared" si="31"/>
        <v>0</v>
      </c>
    </row>
    <row r="303" spans="6:13" x14ac:dyDescent="0.25">
      <c r="F303" s="57">
        <v>299</v>
      </c>
      <c r="G303" s="65">
        <f t="shared" si="32"/>
        <v>0</v>
      </c>
      <c r="H303" s="66">
        <f t="shared" si="30"/>
        <v>0</v>
      </c>
      <c r="I303" s="67" t="str">
        <f t="shared" si="28"/>
        <v>$0.00</v>
      </c>
      <c r="J303" s="73" t="str">
        <f t="shared" si="29"/>
        <v>$0.00</v>
      </c>
      <c r="K303" s="67">
        <f t="shared" si="33"/>
        <v>0</v>
      </c>
      <c r="L303" s="65">
        <f t="shared" si="34"/>
        <v>46564.926804531788</v>
      </c>
      <c r="M303" s="69">
        <f t="shared" si="31"/>
        <v>0</v>
      </c>
    </row>
    <row r="304" spans="6:13" x14ac:dyDescent="0.25">
      <c r="F304" s="57">
        <v>300</v>
      </c>
      <c r="G304" s="65">
        <f t="shared" si="32"/>
        <v>0</v>
      </c>
      <c r="H304" s="66">
        <f t="shared" si="30"/>
        <v>0</v>
      </c>
      <c r="I304" s="67" t="str">
        <f t="shared" si="28"/>
        <v>$0.00</v>
      </c>
      <c r="J304" s="73" t="str">
        <f t="shared" si="29"/>
        <v>$0.00</v>
      </c>
      <c r="K304" s="67">
        <f t="shared" si="33"/>
        <v>0</v>
      </c>
      <c r="L304" s="65">
        <f t="shared" si="34"/>
        <v>46564.926804531788</v>
      </c>
      <c r="M304" s="69">
        <f t="shared" si="31"/>
        <v>0</v>
      </c>
    </row>
  </sheetData>
  <sheetProtection selectLockedCells="1"/>
  <mergeCells count="8">
    <mergeCell ref="A12:B12"/>
    <mergeCell ref="A14:D21"/>
    <mergeCell ref="A1:K1"/>
    <mergeCell ref="A3:D3"/>
    <mergeCell ref="F3:M3"/>
    <mergeCell ref="A8:B8"/>
    <mergeCell ref="A9:B9"/>
    <mergeCell ref="A11:B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Printable Plan</vt:lpstr>
      <vt:lpstr>Financial Aid Award Letter</vt:lpstr>
      <vt:lpstr>Loan Calculator</vt:lpstr>
    </vt:vector>
  </TitlesOfParts>
  <Company>3 Rivers Federal Credit Union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Cashman</dc:creator>
  <cp:lastModifiedBy>James Cashman</cp:lastModifiedBy>
  <dcterms:created xsi:type="dcterms:W3CDTF">2020-02-21T17:35:53Z</dcterms:created>
  <dcterms:modified xsi:type="dcterms:W3CDTF">2020-10-21T15:53:33Z</dcterms:modified>
</cp:coreProperties>
</file>